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icto\Desktop\LABORATORIOS DE MATERIALES 2023\REQUISITOS PARA APROBACION DE UN LABORATORIO\"/>
    </mc:Choice>
  </mc:AlternateContent>
  <bookViews>
    <workbookView xWindow="240" yWindow="45" windowWidth="20115" windowHeight="7995" firstSheet="1" activeTab="1"/>
  </bookViews>
  <sheets>
    <sheet name="Hoja1 (2)" sheetId="4" state="hidden" r:id="rId1"/>
    <sheet name="Hoja1" sheetId="1" r:id="rId2"/>
  </sheets>
  <definedNames>
    <definedName name="_xlnm.Print_Area" localSheetId="1">Hoja1!$A$1:$R$70</definedName>
    <definedName name="_xlnm.Print_Area" localSheetId="0">'Hoja1 (2)'!$A$1:$J$99</definedName>
  </definedNames>
  <calcPr calcId="152511"/>
</workbook>
</file>

<file path=xl/calcChain.xml><?xml version="1.0" encoding="utf-8"?>
<calcChain xmlns="http://schemas.openxmlformats.org/spreadsheetml/2006/main">
  <c r="K49" i="1" l="1"/>
  <c r="G51" i="1"/>
  <c r="K51" i="1"/>
  <c r="K50" i="1"/>
  <c r="L49" i="1"/>
  <c r="L51" i="1"/>
  <c r="E49" i="1"/>
  <c r="E68" i="1"/>
  <c r="E66" i="1"/>
  <c r="E51" i="1" l="1"/>
  <c r="E48" i="1"/>
  <c r="E32" i="1" l="1"/>
  <c r="E31" i="1"/>
  <c r="E43" i="1"/>
  <c r="E42" i="1"/>
  <c r="E13" i="1"/>
  <c r="B62" i="1"/>
  <c r="E63" i="1" s="1"/>
  <c r="L36" i="1"/>
  <c r="L39" i="1" s="1"/>
  <c r="E38" i="1"/>
  <c r="I42" i="4"/>
  <c r="I44" i="4"/>
  <c r="F66" i="4"/>
  <c r="F64" i="4"/>
  <c r="F63" i="4"/>
  <c r="F62" i="4"/>
  <c r="J61" i="4"/>
  <c r="J63" i="4"/>
  <c r="I61" i="4"/>
  <c r="J66" i="4"/>
  <c r="F55" i="4"/>
  <c r="F54" i="4"/>
  <c r="J53" i="4"/>
  <c r="J55" i="4"/>
  <c r="I53" i="4"/>
  <c r="I54" i="4"/>
  <c r="F50" i="4"/>
  <c r="J49" i="4"/>
  <c r="M47" i="4"/>
  <c r="F47" i="4"/>
  <c r="N46" i="4"/>
  <c r="N47" i="4"/>
  <c r="M46" i="4"/>
  <c r="H46" i="4"/>
  <c r="H47" i="4"/>
  <c r="G46" i="4"/>
  <c r="G47" i="4"/>
  <c r="N45" i="4"/>
  <c r="M45" i="4"/>
  <c r="H45" i="4"/>
  <c r="G45" i="4"/>
  <c r="F45" i="4"/>
  <c r="N44" i="4"/>
  <c r="M44" i="4"/>
  <c r="H44" i="4"/>
  <c r="G44" i="4"/>
  <c r="F44" i="4"/>
  <c r="N43" i="4"/>
  <c r="M43" i="4"/>
  <c r="I43" i="4"/>
  <c r="H43" i="4"/>
  <c r="G43" i="4"/>
  <c r="F43" i="4"/>
  <c r="J42" i="4"/>
  <c r="J46" i="4"/>
  <c r="N36" i="4"/>
  <c r="M36" i="4"/>
  <c r="H36" i="4"/>
  <c r="G36" i="4"/>
  <c r="F36" i="4"/>
  <c r="N35" i="4"/>
  <c r="M35" i="4"/>
  <c r="L35" i="4"/>
  <c r="G35" i="4"/>
  <c r="F35" i="4"/>
  <c r="J33" i="4"/>
  <c r="J35" i="4"/>
  <c r="I33" i="4"/>
  <c r="I36" i="4"/>
  <c r="H33" i="4"/>
  <c r="F31" i="4"/>
  <c r="N30" i="4"/>
  <c r="N31" i="4"/>
  <c r="M30" i="4"/>
  <c r="M31" i="4"/>
  <c r="L30" i="4"/>
  <c r="L31" i="4"/>
  <c r="G30" i="4"/>
  <c r="G31" i="4"/>
  <c r="N29" i="4"/>
  <c r="M29" i="4"/>
  <c r="I29" i="4"/>
  <c r="G29" i="4"/>
  <c r="F29" i="4"/>
  <c r="N28" i="4"/>
  <c r="M28" i="4"/>
  <c r="L28" i="4"/>
  <c r="G28" i="4"/>
  <c r="F28" i="4"/>
  <c r="J27" i="4"/>
  <c r="J30" i="4"/>
  <c r="I27" i="4"/>
  <c r="I28" i="4"/>
  <c r="H27" i="4"/>
  <c r="H29" i="4"/>
  <c r="F25" i="4"/>
  <c r="N24" i="4"/>
  <c r="N25" i="4"/>
  <c r="M24" i="4"/>
  <c r="M25" i="4"/>
  <c r="L24" i="4"/>
  <c r="L25" i="4"/>
  <c r="G24" i="4"/>
  <c r="G25" i="4"/>
  <c r="N23" i="4"/>
  <c r="M23" i="4"/>
  <c r="I23" i="4"/>
  <c r="G23" i="4"/>
  <c r="F23" i="4"/>
  <c r="N22" i="4"/>
  <c r="M22" i="4"/>
  <c r="L22" i="4"/>
  <c r="G22" i="4"/>
  <c r="F22" i="4"/>
  <c r="J21" i="4"/>
  <c r="J24" i="4"/>
  <c r="J25" i="4"/>
  <c r="I21" i="4"/>
  <c r="I22" i="4"/>
  <c r="H21" i="4"/>
  <c r="H23" i="4"/>
  <c r="F19" i="4"/>
  <c r="N18" i="4"/>
  <c r="N19" i="4"/>
  <c r="M18" i="4"/>
  <c r="M19" i="4"/>
  <c r="L18" i="4"/>
  <c r="L19" i="4"/>
  <c r="K18" i="4"/>
  <c r="K19" i="4"/>
  <c r="N17" i="4"/>
  <c r="M17" i="4"/>
  <c r="L17" i="4"/>
  <c r="K17" i="4"/>
  <c r="F17" i="4"/>
  <c r="N16" i="4"/>
  <c r="M16" i="4"/>
  <c r="L16" i="4"/>
  <c r="K16" i="4"/>
  <c r="F16" i="4"/>
  <c r="I15" i="4"/>
  <c r="I18" i="4"/>
  <c r="I19" i="4"/>
  <c r="H15" i="4"/>
  <c r="H18" i="4"/>
  <c r="H19" i="4"/>
  <c r="G15" i="4"/>
  <c r="G16" i="4"/>
  <c r="F13" i="4"/>
  <c r="N12" i="4"/>
  <c r="N13" i="4"/>
  <c r="M12" i="4"/>
  <c r="M13" i="4"/>
  <c r="L12" i="4"/>
  <c r="L13" i="4"/>
  <c r="K12" i="4"/>
  <c r="K13" i="4"/>
  <c r="J12" i="4"/>
  <c r="J13" i="4"/>
  <c r="I12" i="4"/>
  <c r="I13" i="4"/>
  <c r="N11" i="4"/>
  <c r="M11" i="4"/>
  <c r="K11" i="4"/>
  <c r="I11" i="4"/>
  <c r="G11" i="4"/>
  <c r="F11" i="4"/>
  <c r="N10" i="4"/>
  <c r="M10" i="4"/>
  <c r="L10" i="4"/>
  <c r="K10" i="4"/>
  <c r="J10" i="4"/>
  <c r="I10" i="4"/>
  <c r="G10" i="4"/>
  <c r="F10" i="4"/>
  <c r="H9" i="4"/>
  <c r="H12" i="4"/>
  <c r="H13" i="4"/>
  <c r="G9" i="4"/>
  <c r="G12" i="4"/>
  <c r="G13" i="4"/>
  <c r="J44" i="4"/>
  <c r="I66" i="4"/>
  <c r="J43" i="4"/>
  <c r="I63" i="4"/>
  <c r="J22" i="4"/>
  <c r="J28" i="4"/>
  <c r="I46" i="4"/>
  <c r="I47" i="4"/>
  <c r="I62" i="4"/>
  <c r="J47" i="4"/>
  <c r="J45" i="4"/>
  <c r="G17" i="4"/>
  <c r="G18" i="4"/>
  <c r="G19" i="4"/>
  <c r="J64" i="4"/>
  <c r="H17" i="4"/>
  <c r="H24" i="4"/>
  <c r="H25" i="4"/>
  <c r="H30" i="4"/>
  <c r="H31" i="4"/>
  <c r="I35" i="4"/>
  <c r="I55" i="4"/>
  <c r="I17" i="4"/>
  <c r="H22" i="4"/>
  <c r="I24" i="4"/>
  <c r="I25" i="4"/>
  <c r="H28" i="4"/>
  <c r="I30" i="4"/>
  <c r="I31" i="4"/>
  <c r="I64" i="4"/>
  <c r="E34" i="1"/>
  <c r="I30" i="1"/>
  <c r="I33" i="1" s="1"/>
  <c r="I34" i="1" s="1"/>
  <c r="E28" i="1"/>
  <c r="N33" i="1"/>
  <c r="N34" i="1" s="1"/>
  <c r="M33" i="1"/>
  <c r="M34" i="1" s="1"/>
  <c r="L33" i="1"/>
  <c r="L34" i="1" s="1"/>
  <c r="H33" i="1"/>
  <c r="H34" i="1" s="1"/>
  <c r="G33" i="1"/>
  <c r="G34" i="1" s="1"/>
  <c r="N32" i="1"/>
  <c r="M32" i="1"/>
  <c r="H32" i="1"/>
  <c r="G32" i="1"/>
  <c r="N31" i="1"/>
  <c r="M31" i="1"/>
  <c r="L31" i="1"/>
  <c r="H31" i="1"/>
  <c r="G31" i="1"/>
  <c r="K30" i="1"/>
  <c r="K33" i="1" s="1"/>
  <c r="J30" i="1"/>
  <c r="J31" i="1" s="1"/>
  <c r="I45" i="4"/>
  <c r="H39" i="1"/>
  <c r="G39" i="1"/>
  <c r="E39" i="1"/>
  <c r="H38" i="1"/>
  <c r="G38" i="1"/>
  <c r="N36" i="1"/>
  <c r="N38" i="1" s="1"/>
  <c r="M36" i="1"/>
  <c r="M38" i="1" s="1"/>
  <c r="N65" i="1"/>
  <c r="N66" i="1" s="1"/>
  <c r="O65" i="1"/>
  <c r="O67" i="1" s="1"/>
  <c r="O57" i="1"/>
  <c r="O59" i="1" s="1"/>
  <c r="N57" i="1"/>
  <c r="N58" i="1" s="1"/>
  <c r="L53" i="1"/>
  <c r="E54" i="1"/>
  <c r="L46" i="1"/>
  <c r="L50" i="1" s="1"/>
  <c r="K46" i="1"/>
  <c r="K47" i="1" s="1"/>
  <c r="K24" i="1"/>
  <c r="K25" i="1" s="1"/>
  <c r="J24" i="1"/>
  <c r="J26" i="1" s="1"/>
  <c r="I24" i="1"/>
  <c r="I27" i="1" s="1"/>
  <c r="I28" i="1" s="1"/>
  <c r="J18" i="1"/>
  <c r="J20" i="1" s="1"/>
  <c r="I18" i="1"/>
  <c r="I20" i="1" s="1"/>
  <c r="H18" i="1"/>
  <c r="H21" i="1" s="1"/>
  <c r="H22" i="1" s="1"/>
  <c r="G19" i="1"/>
  <c r="H12" i="1"/>
  <c r="H15" i="1" s="1"/>
  <c r="H16" i="1" s="1"/>
  <c r="G12" i="1"/>
  <c r="G15" i="1" s="1"/>
  <c r="G16" i="1" s="1"/>
  <c r="E22" i="1"/>
  <c r="N21" i="1"/>
  <c r="N22" i="1" s="1"/>
  <c r="M21" i="1"/>
  <c r="M22" i="1" s="1"/>
  <c r="L21" i="1"/>
  <c r="L22" i="1" s="1"/>
  <c r="K21" i="1"/>
  <c r="K22" i="1" s="1"/>
  <c r="G21" i="1"/>
  <c r="G22" i="1"/>
  <c r="N20" i="1"/>
  <c r="M20" i="1"/>
  <c r="L20" i="1"/>
  <c r="K20" i="1"/>
  <c r="G20" i="1"/>
  <c r="E20" i="1"/>
  <c r="N19" i="1"/>
  <c r="M19" i="1"/>
  <c r="L19" i="1"/>
  <c r="K19" i="1"/>
  <c r="E19" i="1"/>
  <c r="J13" i="1"/>
  <c r="E16" i="1"/>
  <c r="N15" i="1"/>
  <c r="N16" i="1" s="1"/>
  <c r="M15" i="1"/>
  <c r="M16" i="1" s="1"/>
  <c r="L15" i="1"/>
  <c r="L16" i="1" s="1"/>
  <c r="K15" i="1"/>
  <c r="K16" i="1" s="1"/>
  <c r="J15" i="1"/>
  <c r="J16" i="1" s="1"/>
  <c r="I15" i="1"/>
  <c r="I16" i="1" s="1"/>
  <c r="N14" i="1"/>
  <c r="M14" i="1"/>
  <c r="K14" i="1"/>
  <c r="I14" i="1"/>
  <c r="E14" i="1"/>
  <c r="N13" i="1"/>
  <c r="M13" i="1"/>
  <c r="L13" i="1"/>
  <c r="K13" i="1"/>
  <c r="I13" i="1"/>
  <c r="I26" i="1"/>
  <c r="H19" i="1"/>
  <c r="I25" i="1"/>
  <c r="J21" i="1"/>
  <c r="J22" i="1" s="1"/>
  <c r="H20" i="1"/>
  <c r="G50" i="1"/>
  <c r="E47" i="1"/>
  <c r="J50" i="1"/>
  <c r="G47" i="1"/>
  <c r="G27" i="1"/>
  <c r="G28" i="1" s="1"/>
  <c r="G25" i="1"/>
  <c r="E70" i="1"/>
  <c r="H50" i="1"/>
  <c r="E67" i="1"/>
  <c r="E59" i="1"/>
  <c r="E58" i="1"/>
  <c r="N50" i="1"/>
  <c r="N51" i="1" s="1"/>
  <c r="M50" i="1"/>
  <c r="M51" i="1" s="1"/>
  <c r="I50" i="1"/>
  <c r="I51" i="1" s="1"/>
  <c r="N48" i="1"/>
  <c r="M48" i="1"/>
  <c r="K48" i="1"/>
  <c r="J48" i="1"/>
  <c r="H48" i="1"/>
  <c r="G48" i="1"/>
  <c r="N47" i="1"/>
  <c r="M47" i="1"/>
  <c r="J47" i="1"/>
  <c r="I47" i="1"/>
  <c r="H47" i="1"/>
  <c r="N27" i="1"/>
  <c r="N28" i="1" s="1"/>
  <c r="M27" i="1"/>
  <c r="M28" i="1" s="1"/>
  <c r="L27" i="1"/>
  <c r="L28" i="1" s="1"/>
  <c r="J27" i="1"/>
  <c r="J28" i="1" s="1"/>
  <c r="H27" i="1"/>
  <c r="H28" i="1" s="1"/>
  <c r="N26" i="1"/>
  <c r="N25" i="1"/>
  <c r="M26" i="1"/>
  <c r="M25" i="1"/>
  <c r="L25" i="1"/>
  <c r="J25" i="1"/>
  <c r="H26" i="1"/>
  <c r="H25" i="1"/>
  <c r="G26" i="1"/>
  <c r="E26" i="1"/>
  <c r="E25" i="1"/>
  <c r="H51" i="1" l="1"/>
  <c r="P68" i="1"/>
  <c r="N59" i="1"/>
  <c r="J51" i="1"/>
  <c r="L48" i="1"/>
  <c r="Q68" i="1"/>
  <c r="J33" i="1"/>
  <c r="J34" i="1" s="1"/>
  <c r="G13" i="1"/>
  <c r="J32" i="1"/>
  <c r="G14" i="1"/>
  <c r="L47" i="1"/>
  <c r="I32" i="1"/>
  <c r="P70" i="1"/>
  <c r="N67" i="1"/>
  <c r="Q70" i="1"/>
  <c r="K31" i="1"/>
  <c r="I31" i="1"/>
  <c r="I21" i="1"/>
  <c r="I22" i="1" s="1"/>
  <c r="K27" i="1"/>
  <c r="K28" i="1" s="1"/>
</calcChain>
</file>

<file path=xl/sharedStrings.xml><?xml version="1.0" encoding="utf-8"?>
<sst xmlns="http://schemas.openxmlformats.org/spreadsheetml/2006/main" count="364" uniqueCount="191">
  <si>
    <t>CONCEPTO</t>
  </si>
  <si>
    <t>PROGRAMA DE CONTROL DE CALIDAD</t>
  </si>
  <si>
    <t>TOTAL DE MUESTREOS</t>
  </si>
  <si>
    <t>BASE HIDRAULICA COMPACTADA AL 100%</t>
  </si>
  <si>
    <t>IMPREGMACION</t>
  </si>
  <si>
    <t>CARPETA ASFALTICA</t>
  </si>
  <si>
    <t>AÑO             /               MES                    /                  SEMANA</t>
  </si>
  <si>
    <t>Capa subyacente N-CMT-1-02/02</t>
  </si>
  <si>
    <t>Capa Subrasante N-CMT-1-03/02</t>
  </si>
  <si>
    <t>CANTIDAD</t>
  </si>
  <si>
    <t>UNIDAD</t>
  </si>
  <si>
    <t>m3</t>
  </si>
  <si>
    <t>semana 3</t>
  </si>
  <si>
    <t>semana 4</t>
  </si>
  <si>
    <t>semana 1</t>
  </si>
  <si>
    <t>semana 2</t>
  </si>
  <si>
    <t>ml</t>
  </si>
  <si>
    <t>lt</t>
  </si>
  <si>
    <t xml:space="preserve"> n=L/50</t>
  </si>
  <si>
    <t>Base hidraulica de pavimentos asfalticos           N-CMT-4-02-002/16</t>
  </si>
  <si>
    <t>a.- MATERIALES PETREOS</t>
  </si>
  <si>
    <t>b.- PRODUCTO ASFALTICO</t>
  </si>
  <si>
    <t>@ 200 ml</t>
  </si>
  <si>
    <t>CONCEPTOS A EJECUTAR / NORMATIVA SCT</t>
  </si>
  <si>
    <t xml:space="preserve">FRECUENCIA DEL MUESTREO        </t>
  </si>
  <si>
    <t xml:space="preserve">PRUEBAS y ENSAYES </t>
  </si>
  <si>
    <t>Gran. simple      (1)</t>
  </si>
  <si>
    <t>Gran. completa (2)</t>
  </si>
  <si>
    <t>L.L.              (3)</t>
  </si>
  <si>
    <t>I.P.        (4)</t>
  </si>
  <si>
    <t>E.A.        (5)</t>
  </si>
  <si>
    <t>PVSM        (6)</t>
  </si>
  <si>
    <t>Dens. y abs.     (7)</t>
  </si>
  <si>
    <t>Desgaste de los A.          (8)</t>
  </si>
  <si>
    <t>CBR               (9)</t>
  </si>
  <si>
    <t>Expansion (10)</t>
  </si>
  <si>
    <t>Forma de la part.     (11)</t>
  </si>
  <si>
    <t>Perdida de Estab.    (12)</t>
  </si>
  <si>
    <t>Compactacion    (13)</t>
  </si>
  <si>
    <t>C.A.                  (14)</t>
  </si>
  <si>
    <t>Estabilidad       (15)</t>
  </si>
  <si>
    <t>Flujo         (16)</t>
  </si>
  <si>
    <t>Vacios     (17)</t>
  </si>
  <si>
    <t>VAM         (18)</t>
  </si>
  <si>
    <t>P.V.M. (19)</t>
  </si>
  <si>
    <t>Indice de perfil      (20)</t>
  </si>
  <si>
    <t>Coef. De fric. (21)</t>
  </si>
  <si>
    <t>Cuerpo de terraplen N-CMT-1-01/16</t>
  </si>
  <si>
    <t>C/V</t>
  </si>
  <si>
    <t>V</t>
  </si>
  <si>
    <t>Capa de revestimiento N-CMT-4-01/02</t>
  </si>
  <si>
    <t>Subbase hidraulica de pavimentos asfalticos N-CMT-4-02-001/16</t>
  </si>
  <si>
    <t>Mezclas asfalticas de granulometria densa             N-CMT-4-05-003/16</t>
  </si>
  <si>
    <t>Asi como: intemperismo, desprendimiento y cubrimiento con asfalto</t>
  </si>
  <si>
    <t>Asi como: mod. de finura, contenido de subs. perjudiciales, contenido de impuresas org., reactividad e intemperismo.</t>
  </si>
  <si>
    <t>NOTAS:</t>
  </si>
  <si>
    <t>C=PRUEBAS DE CONTROL DE CALIDAD</t>
  </si>
  <si>
    <t>V=PRUEBAS DE VERIFICACION DE LA CALIDAD</t>
  </si>
  <si>
    <t>(20) Indice de perfil</t>
  </si>
  <si>
    <t>(30) Perdida por calentamiento</t>
  </si>
  <si>
    <t>(38) Demulsibilidad</t>
  </si>
  <si>
    <t>SIMBOLOGIA</t>
  </si>
  <si>
    <t>(10) Expansión</t>
  </si>
  <si>
    <t>(21) Coeficiente de fricción</t>
  </si>
  <si>
    <t xml:space="preserve">(31)Cubrimiento del agregado seco </t>
  </si>
  <si>
    <t>(39) Indice de ruptura</t>
  </si>
  <si>
    <t>(1) Granulometria simplificada</t>
  </si>
  <si>
    <t>(11) Forma de la partícula (alargadas y lajeadas)</t>
  </si>
  <si>
    <t>(22) Viscosidad dinamica a 60°C</t>
  </si>
  <si>
    <t>y húmedo en emulsión de rompimiento</t>
  </si>
  <si>
    <t>(40) Modulo reolico de corte dinamico</t>
  </si>
  <si>
    <t>(2) Granulometria completa</t>
  </si>
  <si>
    <t>(12) Pérdida de estabilidad por inmensión en agua</t>
  </si>
  <si>
    <t xml:space="preserve">(23) Viscosidad Saybolt-furol </t>
  </si>
  <si>
    <t>medio, lento y sobreestabilizadas</t>
  </si>
  <si>
    <t>(41) Temperatura de envejecimiento</t>
  </si>
  <si>
    <t>(3) Limite liquido</t>
  </si>
  <si>
    <t>(14) Contenido de asfalto</t>
  </si>
  <si>
    <t>(24) Penetración a 25°C</t>
  </si>
  <si>
    <t>(32) Carga electrica de las partículas</t>
  </si>
  <si>
    <t>(42) Rigidizacion</t>
  </si>
  <si>
    <t>(4) Indice plastico</t>
  </si>
  <si>
    <t>(15) Estabilidad Marshall</t>
  </si>
  <si>
    <t>(25) Ductilidad a 25°C</t>
  </si>
  <si>
    <t>(33) Separación anillo y esfera</t>
  </si>
  <si>
    <t>(43) Rigidez de flexion</t>
  </si>
  <si>
    <t>(5) Equivalente de arena</t>
  </si>
  <si>
    <t>(16) Flujo</t>
  </si>
  <si>
    <t>(26) Punto de reblandecimiento</t>
  </si>
  <si>
    <t>(34) Retenido de peso en malla no. 20</t>
  </si>
  <si>
    <t>(44) Peso volumétrico del concreto fresco</t>
  </si>
  <si>
    <t>(6) Peso volumétrico seco máximo AASHTO estándar o modificada</t>
  </si>
  <si>
    <t>(17) Vacios</t>
  </si>
  <si>
    <t>(27) Contenido  de cemento asf. en masa</t>
  </si>
  <si>
    <t>(35) Recuperación elástica por torsión</t>
  </si>
  <si>
    <t>(45) Revenimiento</t>
  </si>
  <si>
    <t>(7) Densidad y absorcion</t>
  </si>
  <si>
    <t>(18) Vacios en el agregado mineral</t>
  </si>
  <si>
    <t>(28) Punto de Inflamacion Cleveland</t>
  </si>
  <si>
    <t>(36) Incremento en temperatura anillo y esfera</t>
  </si>
  <si>
    <t>(46) Resistencia a la compresion simple</t>
  </si>
  <si>
    <t>(8) Desgaste de los Angeles</t>
  </si>
  <si>
    <t>(19) Peso volumétrico Máximo Marshall</t>
  </si>
  <si>
    <t>(29) Asentamiento en 5 dias</t>
  </si>
  <si>
    <t>(37) Disolvente en volumen</t>
  </si>
  <si>
    <t>(13) Compactación de capas de terracerías y pavimentos. Se considerará un número de determinaciones en la longitud compactada en un día por semana, ubicándolas en forma aleatoria, aplicando el criterio: n=L/50,donden=número de determinaciones y L= longitud de tramo.</t>
  </si>
  <si>
    <t>(**) AUTOTANQUE DE 30,000 LITROS</t>
  </si>
  <si>
    <t xml:space="preserve">UNA MUESTRA REPRESENTATIVA POR CADA M3     </t>
  </si>
  <si>
    <t>FRECUENCIA DEL MUESTREO / M3</t>
  </si>
  <si>
    <t>UNA MUESTRA REPRESENTATIVA POR CADA M3</t>
  </si>
  <si>
    <t>VERIFICACION DE LA CALIDAD         (V)</t>
  </si>
  <si>
    <t>M.L.</t>
  </si>
  <si>
    <t>c.- MEZCLA ASFALTICA</t>
  </si>
  <si>
    <t>G-2 CONTROL de la calidad N-CMT-4-05-003/16</t>
  </si>
  <si>
    <t>G-3 VERIFICACION de la calidad N-CMT-4-05-003/16</t>
  </si>
  <si>
    <t>UNA MUESTRA REPRESENTATIVA CADA ML</t>
  </si>
  <si>
    <t>CUERPO DE TERRAPLEN COMPACTADO AL 90% +/- 2%</t>
  </si>
  <si>
    <t>SUBRASANTE COMPACTADA AL 100% +/- 2%</t>
  </si>
  <si>
    <t>CAPA SUBYACENTE COMPACTADA AL 95% +/- 2%</t>
  </si>
  <si>
    <t>CONCRETO HIDRAULICO</t>
  </si>
  <si>
    <t>b.- CONCRETO HIDRAULICO.</t>
  </si>
  <si>
    <t>AC=PRUEBAS DE ASEGURAMIENTO DE LA CALIDAD</t>
  </si>
  <si>
    <t>AC</t>
  </si>
  <si>
    <t>C/V/AC</t>
  </si>
  <si>
    <t>V / AC</t>
  </si>
  <si>
    <t>CONTROL DE LA CALIDAD                ©</t>
  </si>
  <si>
    <t xml:space="preserve">ASEGURAMIENTO DE LA CALIDAD          (AC)  </t>
  </si>
  <si>
    <t>PERMEABILIDAD</t>
  </si>
  <si>
    <t>MES 1.</t>
  </si>
  <si>
    <t>MES 4</t>
  </si>
  <si>
    <t>MES 3</t>
  </si>
  <si>
    <t>MES 2</t>
  </si>
  <si>
    <t>E.3 CONTROL de la calidad N-CMT-1-01/16</t>
  </si>
  <si>
    <t>E.4 VERIFICACION de la calidad N-CMT-1-01/16</t>
  </si>
  <si>
    <t>E.5 COMPACTACIONES</t>
  </si>
  <si>
    <t>F.3 CONTROL de la calidad N-CMT-1-02/02</t>
  </si>
  <si>
    <t>F.4 VERIFICACION de la calidad N-CMT-1-02/02</t>
  </si>
  <si>
    <t>F.5 COMPACTACIONES</t>
  </si>
  <si>
    <t>F.3 CONTROL de la calidad N-CMT-1-03/02</t>
  </si>
  <si>
    <t>F.4 VERIFICACION de la calidad N-CMT-1-03/02</t>
  </si>
  <si>
    <t>J.3 CONTROL de la calidad N-CMT-2-02-002/02</t>
  </si>
  <si>
    <t>J.4 VERIFICACION de la calidad N-CMT-2-02-002/02</t>
  </si>
  <si>
    <t>CONTROL de la calidad N-CMT-2-02-005/04</t>
  </si>
  <si>
    <t>VERIFICACION de la calidad N-CMT-2-02-005/04</t>
  </si>
  <si>
    <t>F.3 CONTROL de calidad N-CMT-4-02-002/16</t>
  </si>
  <si>
    <t>F.4 VERIFICACION de la calidad N-CMT-4-02-002/16</t>
  </si>
  <si>
    <t>F.5 ASEGURAMIENTO de la calidad N-CMT-4-02-002/16</t>
  </si>
  <si>
    <t>K.3 CONTROL de la calidad N-CMT-4-04/17</t>
  </si>
  <si>
    <t>K.4 VERIFICACION de la calidad N-CMT-4-04/17</t>
  </si>
  <si>
    <t xml:space="preserve">G. Cemento asfáltico Grado P.G.N-CMT-4-05-004/18   </t>
  </si>
  <si>
    <t>H. Cemento asfáltico N-CMT-4-05-001/06            ó</t>
  </si>
  <si>
    <t>H. Emulsion Asfáltica N-CMT-4-05-001/06</t>
  </si>
  <si>
    <t>3 MUESTRAS C/50 M3</t>
  </si>
  <si>
    <t>5 MUESTRAS C/25 M3</t>
  </si>
  <si>
    <t xml:space="preserve">H.1 COMPACTACIONES N·CTR·CAR·1·04·002/11 </t>
  </si>
  <si>
    <t>(9) VRS / CBR valor de doporte de californiaria simplificada</t>
  </si>
  <si>
    <t>(47) Azul de metileno</t>
  </si>
  <si>
    <t>Material petreo para Mezclas asfalticas de granulometria densa N-CMT-4-04/17</t>
  </si>
  <si>
    <t>Riego de sello N-CMT-4-04/17</t>
  </si>
  <si>
    <t>Concreto hidraulico N-CMT-2-02-002/02 / N-CMT-2-02-005/04</t>
  </si>
  <si>
    <t>G-4 ASEGURAMIENTO de la calidad N-CMT-4-05-003/16 Y H.1.4 COMPACTACION N-CAR-1-04-006/14.</t>
  </si>
  <si>
    <t xml:space="preserve">EJEMPLO DE PROGRAMA DE CONTROL DE CALIDAD </t>
  </si>
  <si>
    <t xml:space="preserve">REVESTIMIENTO COMPACTADO </t>
  </si>
  <si>
    <t>F.3 CONTROL de la calidad N-CMT-4-01/02</t>
  </si>
  <si>
    <t>F.4 VERIFICACION de la calidad N-CMT-4-01/02</t>
  </si>
  <si>
    <t>TOTAL DE MUESTRAS</t>
  </si>
  <si>
    <t>NOTA: 1 MUESTRA ESTARA FORMADA POR 6 PROBETAS (7,14,28 DIAS)</t>
  </si>
  <si>
    <t>NOMBRE DE LA OBRA:</t>
  </si>
  <si>
    <t>NO. DE CONTRATO:</t>
  </si>
  <si>
    <t>CONTRATISTA:</t>
  </si>
  <si>
    <t>PERIODO DE EJECUCION:</t>
  </si>
  <si>
    <t>NOMBRE DEL LABORATORIO DE CONTROL DE CALIDAD</t>
  </si>
  <si>
    <t>kg</t>
  </si>
  <si>
    <t>90 kgs/m3</t>
  </si>
  <si>
    <t>longitud total del tramo a tender</t>
  </si>
  <si>
    <t>E.3 CONTROL de la calidad N-CMT-1-01/21</t>
  </si>
  <si>
    <t>E.4 VERIFICACION de la calidad N-CMT-1-01/21</t>
  </si>
  <si>
    <t>F.3 CONTROL de la calidad N-CMT-1-02/21</t>
  </si>
  <si>
    <t>F.4 VERIFICACION de la calidad N-CMT-1-02/21</t>
  </si>
  <si>
    <t>F.3 CONTROL de la calidad N-CMT-1-03/21</t>
  </si>
  <si>
    <t>F.4 VERIFICACION de la calidad N-CMT-1-03/21</t>
  </si>
  <si>
    <t xml:space="preserve">REVESTIMIENTO </t>
  </si>
  <si>
    <t>F.3 CONTROL de calidad N-CMT-4-02-002/21</t>
  </si>
  <si>
    <t>F.4 VERIFICACION de la calidad N-CMT-4-02-002/21</t>
  </si>
  <si>
    <t>F.5 ASEGURAMIENTO de la calidad N-CMT-4-02-002/21</t>
  </si>
  <si>
    <t>J.3 CONTROL de la calidad N-CMT-2-02-002/19</t>
  </si>
  <si>
    <t>J.4 VERIFICACION de la calidad N-CMT-2-02-002/19</t>
  </si>
  <si>
    <t>1 MUESTRA C/25 M3</t>
  </si>
  <si>
    <t>1 MUESTRA C/50 M3</t>
  </si>
  <si>
    <t>*LA CANTIDAD SE CIERRA A LA INMEDIATA SUPERIOR</t>
  </si>
  <si>
    <t>200 /ml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</si>
</sst>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#,##0.0"/>
    <numFmt numFmtId="165" formatCode="_-* #,##0_-;\-* #,##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7"/>
      <color theme="1"/>
      <name val="Arial"/>
      <family val="2"/>
    </font>
    <font>
      <sz val="7"/>
      <color rgb="FF000000"/>
      <name val="Arial"/>
      <family val="2"/>
    </font>
    <font>
      <sz val="6"/>
      <color theme="1"/>
      <name val="Arial"/>
      <family val="2"/>
    </font>
    <font>
      <b/>
      <sz val="6"/>
      <color theme="1"/>
      <name val="Arial"/>
      <family val="2"/>
    </font>
    <font>
      <sz val="6"/>
      <color rgb="FF000000"/>
      <name val="Arial"/>
      <family val="2"/>
    </font>
    <font>
      <sz val="10"/>
      <color theme="1"/>
      <name val="Arial Black"/>
      <family val="2"/>
    </font>
    <font>
      <b/>
      <sz val="10"/>
      <color theme="1"/>
      <name val="Arial"/>
      <family val="2"/>
    </font>
    <font>
      <b/>
      <i/>
      <sz val="8"/>
      <color theme="1"/>
      <name val="Arial"/>
      <family val="2"/>
    </font>
    <font>
      <sz val="10"/>
      <color theme="1"/>
      <name val="Arial"/>
      <family val="2"/>
    </font>
    <font>
      <b/>
      <sz val="7"/>
      <color theme="1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5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0" xfId="0" applyFont="1" applyBorder="1"/>
    <xf numFmtId="0" fontId="2" fillId="0" borderId="4" xfId="0" applyFont="1" applyBorder="1" applyAlignment="1">
      <alignment horizontal="center"/>
    </xf>
    <xf numFmtId="43" fontId="2" fillId="0" borderId="4" xfId="1" applyFont="1" applyFill="1" applyBorder="1" applyAlignment="1">
      <alignment vertical="center"/>
    </xf>
    <xf numFmtId="43" fontId="2" fillId="0" borderId="4" xfId="1" applyFont="1" applyFill="1" applyBorder="1" applyAlignment="1">
      <alignment horizontal="center" vertical="center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43" fontId="2" fillId="0" borderId="8" xfId="1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7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43" fontId="6" fillId="0" borderId="27" xfId="1" applyFont="1" applyFill="1" applyBorder="1" applyAlignment="1">
      <alignment vertical="center"/>
    </xf>
    <xf numFmtId="164" fontId="6" fillId="0" borderId="28" xfId="1" applyNumberFormat="1" applyFont="1" applyFill="1" applyBorder="1" applyAlignment="1">
      <alignment horizontal="center" vertical="center"/>
    </xf>
    <xf numFmtId="164" fontId="6" fillId="0" borderId="29" xfId="0" applyNumberFormat="1" applyFont="1" applyFill="1" applyBorder="1" applyAlignment="1">
      <alignment horizontal="center" vertical="center"/>
    </xf>
    <xf numFmtId="0" fontId="6" fillId="0" borderId="29" xfId="0" applyFont="1" applyFill="1" applyBorder="1" applyAlignment="1">
      <alignment horizontal="center" vertical="center"/>
    </xf>
    <xf numFmtId="0" fontId="6" fillId="0" borderId="29" xfId="0" applyFont="1" applyFill="1" applyBorder="1" applyAlignment="1">
      <alignment vertical="center"/>
    </xf>
    <xf numFmtId="0" fontId="6" fillId="0" borderId="30" xfId="0" applyFont="1" applyFill="1" applyBorder="1" applyAlignment="1">
      <alignment vertical="center"/>
    </xf>
    <xf numFmtId="43" fontId="6" fillId="0" borderId="1" xfId="1" applyFont="1" applyFill="1" applyBorder="1" applyAlignment="1">
      <alignment vertical="center"/>
    </xf>
    <xf numFmtId="164" fontId="6" fillId="0" borderId="2" xfId="1" applyNumberFormat="1" applyFont="1" applyFill="1" applyBorder="1" applyAlignment="1">
      <alignment horizontal="center" vertical="center"/>
    </xf>
    <xf numFmtId="164" fontId="6" fillId="0" borderId="3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vertical="center"/>
    </xf>
    <xf numFmtId="0" fontId="6" fillId="0" borderId="31" xfId="0" applyFont="1" applyFill="1" applyBorder="1" applyAlignment="1">
      <alignment vertical="center"/>
    </xf>
    <xf numFmtId="43" fontId="6" fillId="0" borderId="1" xfId="1" applyFont="1" applyFill="1" applyBorder="1" applyAlignment="1">
      <alignment vertical="center" wrapText="1"/>
    </xf>
    <xf numFmtId="43" fontId="6" fillId="0" borderId="1" xfId="1" applyFont="1" applyFill="1" applyBorder="1" applyAlignment="1">
      <alignment horizontal="left" vertical="center" wrapText="1"/>
    </xf>
    <xf numFmtId="0" fontId="6" fillId="0" borderId="31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left" vertical="center"/>
    </xf>
    <xf numFmtId="43" fontId="6" fillId="0" borderId="32" xfId="1" applyFont="1" applyFill="1" applyBorder="1" applyAlignment="1">
      <alignment vertical="center"/>
    </xf>
    <xf numFmtId="164" fontId="6" fillId="0" borderId="33" xfId="1" applyNumberFormat="1" applyFont="1" applyFill="1" applyBorder="1" applyAlignment="1">
      <alignment horizontal="center" vertical="center"/>
    </xf>
    <xf numFmtId="164" fontId="6" fillId="0" borderId="34" xfId="0" applyNumberFormat="1" applyFont="1" applyFill="1" applyBorder="1" applyAlignment="1">
      <alignment horizontal="center" vertical="center"/>
    </xf>
    <xf numFmtId="0" fontId="6" fillId="0" borderId="34" xfId="0" applyFont="1" applyFill="1" applyBorder="1" applyAlignment="1">
      <alignment horizontal="center" vertical="center"/>
    </xf>
    <xf numFmtId="0" fontId="6" fillId="0" borderId="34" xfId="0" applyFont="1" applyFill="1" applyBorder="1" applyAlignment="1">
      <alignment horizontal="left" vertical="center"/>
    </xf>
    <xf numFmtId="0" fontId="6" fillId="0" borderId="35" xfId="0" applyFont="1" applyFill="1" applyBorder="1" applyAlignment="1">
      <alignment vertical="center"/>
    </xf>
    <xf numFmtId="0" fontId="6" fillId="0" borderId="34" xfId="0" applyFont="1" applyFill="1" applyBorder="1" applyAlignment="1">
      <alignment vertical="center"/>
    </xf>
    <xf numFmtId="0" fontId="6" fillId="0" borderId="36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vertical="center"/>
    </xf>
    <xf numFmtId="0" fontId="8" fillId="0" borderId="0" xfId="0" applyFont="1" applyFill="1" applyAlignment="1">
      <alignment vertical="center"/>
    </xf>
    <xf numFmtId="0" fontId="9" fillId="0" borderId="0" xfId="0" applyFont="1"/>
    <xf numFmtId="0" fontId="7" fillId="0" borderId="4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0" xfId="0" applyFont="1" applyFill="1"/>
    <xf numFmtId="17" fontId="2" fillId="0" borderId="6" xfId="0" quotePrefix="1" applyNumberFormat="1" applyFont="1" applyBorder="1" applyAlignment="1"/>
    <xf numFmtId="17" fontId="2" fillId="0" borderId="7" xfId="0" quotePrefix="1" applyNumberFormat="1" applyFont="1" applyBorder="1" applyAlignment="1"/>
    <xf numFmtId="0" fontId="2" fillId="0" borderId="28" xfId="0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0" fontId="2" fillId="0" borderId="30" xfId="0" applyFont="1" applyBorder="1" applyAlignment="1">
      <alignment horizontal="center"/>
    </xf>
    <xf numFmtId="165" fontId="2" fillId="0" borderId="3" xfId="1" applyNumberFormat="1" applyFont="1" applyFill="1" applyBorder="1" applyAlignment="1">
      <alignment horizontal="center"/>
    </xf>
    <xf numFmtId="165" fontId="2" fillId="0" borderId="31" xfId="1" applyNumberFormat="1" applyFont="1" applyFill="1" applyBorder="1" applyAlignment="1">
      <alignment horizontal="center"/>
    </xf>
    <xf numFmtId="165" fontId="2" fillId="0" borderId="3" xfId="1" applyNumberFormat="1" applyFont="1" applyBorder="1" applyAlignment="1">
      <alignment horizontal="center"/>
    </xf>
    <xf numFmtId="165" fontId="2" fillId="0" borderId="31" xfId="1" applyNumberFormat="1" applyFont="1" applyBorder="1" applyAlignment="1">
      <alignment horizontal="center"/>
    </xf>
    <xf numFmtId="165" fontId="2" fillId="0" borderId="2" xfId="1" applyNumberFormat="1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3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1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/>
    </xf>
    <xf numFmtId="0" fontId="2" fillId="0" borderId="34" xfId="0" applyFont="1" applyBorder="1" applyAlignment="1">
      <alignment horizontal="center"/>
    </xf>
    <xf numFmtId="0" fontId="2" fillId="0" borderId="36" xfId="0" applyFont="1" applyBorder="1" applyAlignment="1">
      <alignment horizontal="center"/>
    </xf>
    <xf numFmtId="0" fontId="2" fillId="0" borderId="31" xfId="0" applyFont="1" applyFill="1" applyBorder="1"/>
    <xf numFmtId="0" fontId="2" fillId="0" borderId="31" xfId="0" applyFont="1" applyBorder="1"/>
    <xf numFmtId="0" fontId="2" fillId="0" borderId="31" xfId="0" applyFont="1" applyBorder="1" applyAlignment="1">
      <alignment vertical="center"/>
    </xf>
    <xf numFmtId="43" fontId="2" fillId="0" borderId="2" xfId="1" applyFont="1" applyFill="1" applyBorder="1" applyAlignment="1">
      <alignment horizontal="center"/>
    </xf>
    <xf numFmtId="43" fontId="2" fillId="0" borderId="3" xfId="1" applyFont="1" applyFill="1" applyBorder="1" applyAlignment="1">
      <alignment horizontal="center"/>
    </xf>
    <xf numFmtId="43" fontId="2" fillId="0" borderId="31" xfId="1" applyFont="1" applyFill="1" applyBorder="1" applyAlignment="1">
      <alignment horizontal="center"/>
    </xf>
    <xf numFmtId="0" fontId="2" fillId="0" borderId="3" xfId="0" applyFont="1" applyBorder="1"/>
    <xf numFmtId="0" fontId="2" fillId="0" borderId="2" xfId="0" applyFont="1" applyFill="1" applyBorder="1"/>
    <xf numFmtId="165" fontId="2" fillId="0" borderId="3" xfId="1" applyNumberFormat="1" applyFont="1" applyFill="1" applyBorder="1" applyAlignment="1">
      <alignment horizontal="center" vertical="center"/>
    </xf>
    <xf numFmtId="0" fontId="2" fillId="0" borderId="2" xfId="0" applyFont="1" applyBorder="1"/>
    <xf numFmtId="0" fontId="2" fillId="0" borderId="2" xfId="0" applyFont="1" applyBorder="1" applyAlignment="1">
      <alignment vertical="center"/>
    </xf>
    <xf numFmtId="165" fontId="2" fillId="0" borderId="31" xfId="1" applyNumberFormat="1" applyFont="1" applyFill="1" applyBorder="1" applyAlignment="1">
      <alignment horizontal="center" vertical="center"/>
    </xf>
    <xf numFmtId="0" fontId="2" fillId="0" borderId="34" xfId="0" applyFont="1" applyFill="1" applyBorder="1" applyAlignment="1">
      <alignment horizontal="center"/>
    </xf>
    <xf numFmtId="0" fontId="2" fillId="0" borderId="36" xfId="0" applyFont="1" applyFill="1" applyBorder="1" applyAlignment="1">
      <alignment horizontal="center"/>
    </xf>
    <xf numFmtId="165" fontId="2" fillId="0" borderId="2" xfId="1" applyNumberFormat="1" applyFont="1" applyFill="1" applyBorder="1" applyAlignment="1">
      <alignment horizontal="center" vertical="center"/>
    </xf>
    <xf numFmtId="0" fontId="2" fillId="0" borderId="33" xfId="0" applyFont="1" applyFill="1" applyBorder="1" applyAlignment="1">
      <alignment horizontal="center"/>
    </xf>
    <xf numFmtId="0" fontId="2" fillId="0" borderId="8" xfId="0" applyFont="1" applyFill="1" applyBorder="1"/>
    <xf numFmtId="0" fontId="4" fillId="0" borderId="0" xfId="0" applyFont="1" applyFill="1"/>
    <xf numFmtId="0" fontId="4" fillId="0" borderId="0" xfId="0" applyFont="1" applyFill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6" fillId="0" borderId="11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/>
    </xf>
    <xf numFmtId="0" fontId="11" fillId="0" borderId="13" xfId="0" applyFont="1" applyBorder="1" applyAlignment="1">
      <alignment vertical="center"/>
    </xf>
    <xf numFmtId="0" fontId="11" fillId="0" borderId="6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2" fillId="0" borderId="15" xfId="0" applyFont="1" applyBorder="1" applyAlignment="1"/>
    <xf numFmtId="0" fontId="2" fillId="0" borderId="16" xfId="0" applyFont="1" applyBorder="1" applyAlignment="1"/>
    <xf numFmtId="0" fontId="2" fillId="0" borderId="18" xfId="0" applyFont="1" applyBorder="1" applyAlignment="1"/>
    <xf numFmtId="0" fontId="2" fillId="0" borderId="43" xfId="0" applyFont="1" applyBorder="1" applyAlignment="1">
      <alignment horizontal="center"/>
    </xf>
    <xf numFmtId="165" fontId="2" fillId="0" borderId="44" xfId="1" applyNumberFormat="1" applyFont="1" applyFill="1" applyBorder="1" applyAlignment="1">
      <alignment horizontal="center"/>
    </xf>
    <xf numFmtId="165" fontId="2" fillId="0" borderId="44" xfId="1" applyNumberFormat="1" applyFont="1" applyBorder="1" applyAlignment="1">
      <alignment horizontal="center"/>
    </xf>
    <xf numFmtId="0" fontId="2" fillId="0" borderId="44" xfId="0" applyFont="1" applyBorder="1" applyAlignment="1">
      <alignment horizontal="center"/>
    </xf>
    <xf numFmtId="0" fontId="2" fillId="0" borderId="44" xfId="0" applyFont="1" applyFill="1" applyBorder="1" applyAlignment="1">
      <alignment horizontal="center"/>
    </xf>
    <xf numFmtId="0" fontId="2" fillId="0" borderId="44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/>
    </xf>
    <xf numFmtId="165" fontId="2" fillId="2" borderId="4" xfId="1" applyNumberFormat="1" applyFont="1" applyFill="1" applyBorder="1" applyAlignment="1">
      <alignment horizontal="center"/>
    </xf>
    <xf numFmtId="165" fontId="2" fillId="0" borderId="4" xfId="1" applyNumberFormat="1" applyFont="1" applyFill="1" applyBorder="1" applyAlignment="1">
      <alignment horizontal="center"/>
    </xf>
    <xf numFmtId="165" fontId="2" fillId="0" borderId="4" xfId="1" applyNumberFormat="1" applyFont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4" xfId="0" applyFont="1" applyFill="1" applyBorder="1"/>
    <xf numFmtId="164" fontId="2" fillId="0" borderId="4" xfId="0" applyNumberFormat="1" applyFont="1" applyFill="1" applyBorder="1" applyAlignment="1">
      <alignment vertical="center"/>
    </xf>
    <xf numFmtId="43" fontId="2" fillId="0" borderId="4" xfId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vertical="center"/>
    </xf>
    <xf numFmtId="165" fontId="2" fillId="0" borderId="4" xfId="1" applyNumberFormat="1" applyFont="1" applyFill="1" applyBorder="1" applyAlignment="1">
      <alignment horizontal="center" vertical="center"/>
    </xf>
    <xf numFmtId="165" fontId="2" fillId="0" borderId="4" xfId="1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165" fontId="2" fillId="0" borderId="9" xfId="1" applyNumberFormat="1" applyFont="1" applyFill="1" applyBorder="1" applyAlignment="1">
      <alignment horizontal="center"/>
    </xf>
    <xf numFmtId="165" fontId="2" fillId="0" borderId="9" xfId="1" applyNumberFormat="1" applyFont="1" applyBorder="1" applyAlignment="1">
      <alignment horizontal="center"/>
    </xf>
    <xf numFmtId="0" fontId="2" fillId="0" borderId="9" xfId="0" applyFont="1" applyBorder="1"/>
    <xf numFmtId="0" fontId="2" fillId="0" borderId="9" xfId="0" applyFont="1" applyBorder="1" applyAlignment="1">
      <alignment horizontal="center"/>
    </xf>
    <xf numFmtId="165" fontId="2" fillId="2" borderId="9" xfId="1" applyNumberFormat="1" applyFont="1" applyFill="1" applyBorder="1" applyAlignment="1">
      <alignment horizontal="center"/>
    </xf>
    <xf numFmtId="165" fontId="2" fillId="2" borderId="9" xfId="0" applyNumberFormat="1" applyFont="1" applyFill="1" applyBorder="1" applyAlignment="1">
      <alignment horizontal="center"/>
    </xf>
    <xf numFmtId="165" fontId="2" fillId="0" borderId="9" xfId="1" applyNumberFormat="1" applyFont="1" applyFill="1" applyBorder="1" applyAlignment="1">
      <alignment horizontal="center" vertical="center"/>
    </xf>
    <xf numFmtId="165" fontId="2" fillId="0" borderId="9" xfId="1" applyNumberFormat="1" applyFont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 wrapText="1"/>
    </xf>
    <xf numFmtId="0" fontId="3" fillId="0" borderId="8" xfId="0" applyFont="1" applyFill="1" applyBorder="1"/>
    <xf numFmtId="43" fontId="2" fillId="0" borderId="4" xfId="1" applyFont="1" applyFill="1" applyBorder="1"/>
    <xf numFmtId="43" fontId="2" fillId="0" borderId="4" xfId="0" applyNumberFormat="1" applyFont="1" applyFill="1" applyBorder="1"/>
    <xf numFmtId="43" fontId="2" fillId="0" borderId="4" xfId="1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43" fontId="2" fillId="0" borderId="4" xfId="1" applyFont="1" applyFill="1" applyBorder="1" applyAlignment="1">
      <alignment horizontal="left"/>
    </xf>
    <xf numFmtId="0" fontId="2" fillId="0" borderId="8" xfId="0" applyFont="1" applyFill="1" applyBorder="1" applyAlignment="1">
      <alignment horizontal="left" vertical="center" wrapText="1"/>
    </xf>
    <xf numFmtId="43" fontId="2" fillId="0" borderId="4" xfId="0" applyNumberFormat="1" applyFont="1" applyFill="1" applyBorder="1" applyAlignment="1">
      <alignment vertical="center"/>
    </xf>
    <xf numFmtId="0" fontId="2" fillId="0" borderId="10" xfId="0" applyFont="1" applyFill="1" applyBorder="1"/>
    <xf numFmtId="0" fontId="2" fillId="0" borderId="11" xfId="0" applyFont="1" applyFill="1" applyBorder="1"/>
    <xf numFmtId="0" fontId="2" fillId="0" borderId="0" xfId="0" applyFont="1" applyFill="1" applyBorder="1"/>
    <xf numFmtId="0" fontId="4" fillId="0" borderId="0" xfId="0" applyFont="1" applyFill="1" applyBorder="1"/>
    <xf numFmtId="0" fontId="4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vertical="center"/>
    </xf>
    <xf numFmtId="0" fontId="9" fillId="0" borderId="0" xfId="0" applyFont="1" applyFill="1" applyBorder="1"/>
    <xf numFmtId="17" fontId="2" fillId="0" borderId="0" xfId="0" quotePrefix="1" applyNumberFormat="1" applyFont="1" applyFill="1" applyBorder="1" applyAlignment="1"/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vertical="center"/>
    </xf>
    <xf numFmtId="0" fontId="2" fillId="0" borderId="0" xfId="0" applyFont="1" applyFill="1" applyBorder="1" applyAlignment="1"/>
    <xf numFmtId="0" fontId="2" fillId="0" borderId="16" xfId="0" applyFont="1" applyFill="1" applyBorder="1" applyAlignment="1">
      <alignment horizontal="center"/>
    </xf>
    <xf numFmtId="0" fontId="2" fillId="0" borderId="18" xfId="0" applyFont="1" applyFill="1" applyBorder="1" applyAlignment="1">
      <alignment horizontal="center"/>
    </xf>
    <xf numFmtId="43" fontId="3" fillId="0" borderId="4" xfId="1" applyFont="1" applyFill="1" applyBorder="1" applyAlignment="1">
      <alignment horizontal="center"/>
    </xf>
    <xf numFmtId="0" fontId="10" fillId="0" borderId="4" xfId="0" applyFont="1" applyFill="1" applyBorder="1" applyAlignment="1">
      <alignment horizontal="left"/>
    </xf>
    <xf numFmtId="165" fontId="2" fillId="0" borderId="4" xfId="1" applyNumberFormat="1" applyFont="1" applyFill="1" applyBorder="1" applyAlignment="1"/>
    <xf numFmtId="165" fontId="2" fillId="0" borderId="4" xfId="0" applyNumberFormat="1" applyFont="1" applyFill="1" applyBorder="1" applyAlignment="1">
      <alignment horizontal="center"/>
    </xf>
    <xf numFmtId="4" fontId="2" fillId="0" borderId="4" xfId="1" applyNumberFormat="1" applyFont="1" applyFill="1" applyBorder="1" applyAlignment="1">
      <alignment horizontal="center"/>
    </xf>
    <xf numFmtId="0" fontId="14" fillId="0" borderId="4" xfId="0" applyFont="1" applyFill="1" applyBorder="1"/>
    <xf numFmtId="0" fontId="3" fillId="0" borderId="6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13" fillId="0" borderId="8" xfId="0" applyFont="1" applyFill="1" applyBorder="1"/>
    <xf numFmtId="43" fontId="2" fillId="0" borderId="9" xfId="1" applyFont="1" applyFill="1" applyBorder="1" applyAlignment="1">
      <alignment horizontal="center"/>
    </xf>
    <xf numFmtId="0" fontId="2" fillId="0" borderId="10" xfId="0" applyFont="1" applyFill="1" applyBorder="1" applyAlignment="1">
      <alignment vertical="center"/>
    </xf>
    <xf numFmtId="0" fontId="2" fillId="0" borderId="11" xfId="0" applyFont="1" applyFill="1" applyBorder="1" applyAlignment="1">
      <alignment vertical="center"/>
    </xf>
    <xf numFmtId="0" fontId="2" fillId="0" borderId="11" xfId="0" quotePrefix="1" applyFont="1" applyFill="1" applyBorder="1" applyAlignment="1">
      <alignment horizontal="center" vertical="center"/>
    </xf>
    <xf numFmtId="43" fontId="2" fillId="0" borderId="11" xfId="0" applyNumberFormat="1" applyFont="1" applyFill="1" applyBorder="1" applyAlignment="1">
      <alignment vertical="center"/>
    </xf>
    <xf numFmtId="0" fontId="2" fillId="0" borderId="11" xfId="0" applyFont="1" applyFill="1" applyBorder="1" applyAlignment="1">
      <alignment horizontal="center" vertical="center"/>
    </xf>
    <xf numFmtId="165" fontId="2" fillId="0" borderId="11" xfId="1" applyNumberFormat="1" applyFont="1" applyFill="1" applyBorder="1" applyAlignment="1">
      <alignment horizontal="center" vertical="center"/>
    </xf>
    <xf numFmtId="165" fontId="2" fillId="0" borderId="12" xfId="1" applyNumberFormat="1" applyFont="1" applyFill="1" applyBorder="1" applyAlignment="1">
      <alignment horizontal="center" vertical="center"/>
    </xf>
    <xf numFmtId="164" fontId="2" fillId="0" borderId="4" xfId="1" applyNumberFormat="1" applyFont="1" applyFill="1" applyBorder="1" applyAlignment="1">
      <alignment horizontal="center" vertical="center"/>
    </xf>
    <xf numFmtId="164" fontId="2" fillId="0" borderId="4" xfId="0" applyNumberFormat="1" applyFont="1" applyFill="1" applyBorder="1" applyAlignment="1">
      <alignment horizontal="center" vertical="center"/>
    </xf>
    <xf numFmtId="43" fontId="2" fillId="0" borderId="4" xfId="1" applyFont="1" applyFill="1" applyBorder="1" applyAlignment="1">
      <alignment horizontal="center" vertical="center"/>
    </xf>
    <xf numFmtId="43" fontId="2" fillId="0" borderId="4" xfId="1" applyFont="1" applyFill="1" applyBorder="1" applyAlignment="1">
      <alignment horizontal="center"/>
    </xf>
    <xf numFmtId="2" fontId="2" fillId="0" borderId="4" xfId="1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12" fillId="0" borderId="40" xfId="0" applyFont="1" applyBorder="1" applyAlignment="1">
      <alignment horizontal="center" vertical="center"/>
    </xf>
    <xf numFmtId="0" fontId="12" fillId="0" borderId="41" xfId="0" applyFont="1" applyBorder="1" applyAlignment="1">
      <alignment horizontal="center" vertical="center"/>
    </xf>
    <xf numFmtId="0" fontId="12" fillId="0" borderId="42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2" fillId="0" borderId="37" xfId="0" applyFont="1" applyBorder="1" applyAlignment="1">
      <alignment horizontal="center" vertical="center" wrapText="1"/>
    </xf>
    <xf numFmtId="0" fontId="12" fillId="0" borderId="38" xfId="0" applyFont="1" applyBorder="1" applyAlignment="1">
      <alignment horizontal="center" vertical="center" wrapText="1"/>
    </xf>
    <xf numFmtId="0" fontId="12" fillId="0" borderId="26" xfId="0" applyFont="1" applyBorder="1" applyAlignment="1">
      <alignment horizontal="center" vertical="center" wrapText="1"/>
    </xf>
    <xf numFmtId="0" fontId="12" fillId="0" borderId="39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 wrapText="1"/>
    </xf>
    <xf numFmtId="2" fontId="2" fillId="0" borderId="4" xfId="1" applyNumberFormat="1" applyFont="1" applyFill="1" applyBorder="1" applyAlignment="1">
      <alignment horizontal="center" vertical="center"/>
    </xf>
    <xf numFmtId="17" fontId="2" fillId="0" borderId="40" xfId="0" quotePrefix="1" applyNumberFormat="1" applyFont="1" applyBorder="1" applyAlignment="1">
      <alignment horizontal="center"/>
    </xf>
    <xf numFmtId="17" fontId="2" fillId="0" borderId="21" xfId="0" quotePrefix="1" applyNumberFormat="1" applyFont="1" applyBorder="1" applyAlignment="1">
      <alignment horizontal="center"/>
    </xf>
    <xf numFmtId="17" fontId="2" fillId="0" borderId="13" xfId="0" quotePrefix="1" applyNumberFormat="1" applyFont="1" applyBorder="1" applyAlignment="1">
      <alignment horizontal="center"/>
    </xf>
    <xf numFmtId="43" fontId="2" fillId="0" borderId="4" xfId="1" applyFont="1" applyFill="1" applyBorder="1" applyAlignment="1">
      <alignment horizontal="center"/>
    </xf>
    <xf numFmtId="17" fontId="2" fillId="0" borderId="23" xfId="0" quotePrefix="1" applyNumberFormat="1" applyFont="1" applyBorder="1" applyAlignment="1">
      <alignment horizontal="center"/>
    </xf>
    <xf numFmtId="2" fontId="2" fillId="0" borderId="4" xfId="1" applyNumberFormat="1" applyFont="1" applyFill="1" applyBorder="1" applyAlignment="1">
      <alignment horizontal="center"/>
    </xf>
    <xf numFmtId="164" fontId="2" fillId="0" borderId="4" xfId="1" applyNumberFormat="1" applyFont="1" applyFill="1" applyBorder="1" applyAlignment="1">
      <alignment horizontal="center" vertical="center"/>
    </xf>
    <xf numFmtId="164" fontId="2" fillId="0" borderId="4" xfId="0" applyNumberFormat="1" applyFont="1" applyFill="1" applyBorder="1" applyAlignment="1">
      <alignment horizontal="center" vertical="center"/>
    </xf>
    <xf numFmtId="43" fontId="2" fillId="0" borderId="4" xfId="1" applyFont="1" applyFill="1" applyBorder="1" applyAlignment="1">
      <alignment horizontal="center" vertical="center"/>
    </xf>
    <xf numFmtId="0" fontId="2" fillId="0" borderId="4" xfId="0" quotePrefix="1" applyFont="1" applyFill="1" applyBorder="1" applyAlignment="1">
      <alignment horizontal="center" vertical="center"/>
    </xf>
    <xf numFmtId="0" fontId="7" fillId="0" borderId="26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10" fillId="0" borderId="22" xfId="0" applyFont="1" applyFill="1" applyBorder="1" applyAlignment="1">
      <alignment horizontal="center" vertical="center" wrapText="1"/>
    </xf>
    <xf numFmtId="0" fontId="10" fillId="0" borderId="24" xfId="0" applyFont="1" applyFill="1" applyBorder="1" applyAlignment="1">
      <alignment horizontal="center" vertical="center" wrapText="1"/>
    </xf>
    <xf numFmtId="0" fontId="10" fillId="0" borderId="25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7" fillId="0" borderId="17" xfId="0" applyFont="1" applyFill="1" applyBorder="1" applyAlignment="1">
      <alignment horizontal="center" vertical="center"/>
    </xf>
    <xf numFmtId="0" fontId="7" fillId="0" borderId="21" xfId="0" applyFont="1" applyFill="1" applyBorder="1" applyAlignment="1">
      <alignment horizontal="center" vertical="center"/>
    </xf>
    <xf numFmtId="0" fontId="7" fillId="0" borderId="2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17" fontId="2" fillId="0" borderId="4" xfId="0" quotePrefix="1" applyNumberFormat="1" applyFont="1" applyFill="1" applyBorder="1" applyAlignment="1">
      <alignment horizontal="center"/>
    </xf>
    <xf numFmtId="17" fontId="2" fillId="0" borderId="9" xfId="0" quotePrefix="1" applyNumberFormat="1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2" fillId="0" borderId="46" xfId="0" applyFont="1" applyFill="1" applyBorder="1" applyAlignment="1">
      <alignment horizontal="center" vertical="center" wrapText="1"/>
    </xf>
    <xf numFmtId="0" fontId="2" fillId="0" borderId="47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Y120"/>
  <sheetViews>
    <sheetView view="pageBreakPreview" topLeftCell="A28" zoomScaleNormal="100" zoomScaleSheetLayoutView="100" workbookViewId="0">
      <selection activeCell="F10" sqref="F10"/>
    </sheetView>
  </sheetViews>
  <sheetFormatPr baseColWidth="10" defaultRowHeight="11.25" x14ac:dyDescent="0.2"/>
  <cols>
    <col min="1" max="1" width="41" style="1" customWidth="1"/>
    <col min="2" max="4" width="10" style="1" customWidth="1"/>
    <col min="5" max="5" width="9.7109375" style="1" customWidth="1"/>
    <col min="6" max="6" width="11.140625" style="1" customWidth="1"/>
    <col min="7" max="24" width="11.140625" style="2" customWidth="1"/>
    <col min="25" max="16384" width="11.42578125" style="1"/>
  </cols>
  <sheetData>
    <row r="2" spans="1:24" ht="15" x14ac:dyDescent="0.3">
      <c r="B2" s="48" t="s">
        <v>161</v>
      </c>
    </row>
    <row r="3" spans="1:24" ht="12" thickBot="1" x14ac:dyDescent="0.25"/>
    <row r="4" spans="1:24" ht="15" customHeight="1" x14ac:dyDescent="0.2">
      <c r="A4" s="190" t="s">
        <v>0</v>
      </c>
      <c r="B4" s="193" t="s">
        <v>9</v>
      </c>
      <c r="C4" s="196" t="s">
        <v>10</v>
      </c>
      <c r="D4" s="199" t="s">
        <v>108</v>
      </c>
      <c r="E4" s="200"/>
      <c r="F4" s="203" t="s">
        <v>165</v>
      </c>
      <c r="G4" s="99" t="s">
        <v>1</v>
      </c>
      <c r="H4" s="100"/>
      <c r="I4" s="100"/>
      <c r="J4" s="101"/>
      <c r="K4" s="99"/>
      <c r="L4" s="100"/>
      <c r="M4" s="100"/>
      <c r="N4" s="100"/>
      <c r="O4" s="100"/>
      <c r="P4" s="100"/>
      <c r="Q4" s="100"/>
      <c r="R4" s="100"/>
      <c r="S4" s="100"/>
      <c r="T4" s="100"/>
      <c r="U4" s="100"/>
      <c r="V4" s="100"/>
      <c r="W4" s="100"/>
      <c r="X4" s="101"/>
    </row>
    <row r="5" spans="1:24" ht="15.75" customHeight="1" thickBot="1" x14ac:dyDescent="0.25">
      <c r="A5" s="191"/>
      <c r="B5" s="194"/>
      <c r="C5" s="197"/>
      <c r="D5" s="201"/>
      <c r="E5" s="202"/>
      <c r="F5" s="204"/>
      <c r="G5" s="102" t="s">
        <v>6</v>
      </c>
      <c r="H5" s="103"/>
      <c r="I5" s="103"/>
      <c r="J5" s="104"/>
      <c r="K5" s="102"/>
      <c r="L5" s="103"/>
      <c r="M5" s="103"/>
      <c r="N5" s="103"/>
      <c r="O5" s="103"/>
      <c r="P5" s="103"/>
      <c r="Q5" s="103"/>
      <c r="R5" s="103"/>
      <c r="S5" s="103"/>
      <c r="T5" s="103"/>
      <c r="U5" s="103"/>
      <c r="V5" s="103"/>
      <c r="W5" s="103"/>
      <c r="X5" s="104"/>
    </row>
    <row r="6" spans="1:24" s="2" customFormat="1" ht="15" customHeight="1" x14ac:dyDescent="0.2">
      <c r="A6" s="191"/>
      <c r="B6" s="194"/>
      <c r="C6" s="197"/>
      <c r="D6" s="201"/>
      <c r="E6" s="202"/>
      <c r="F6" s="205"/>
      <c r="G6" s="208" t="s">
        <v>128</v>
      </c>
      <c r="H6" s="209"/>
      <c r="I6" s="209"/>
      <c r="J6" s="212"/>
      <c r="K6" s="209" t="s">
        <v>131</v>
      </c>
      <c r="L6" s="209"/>
      <c r="M6" s="209"/>
      <c r="N6" s="210"/>
      <c r="O6" s="208" t="s">
        <v>130</v>
      </c>
      <c r="P6" s="209"/>
      <c r="Q6" s="209"/>
      <c r="R6" s="210"/>
      <c r="S6" s="208" t="s">
        <v>129</v>
      </c>
      <c r="T6" s="209"/>
      <c r="U6" s="209"/>
      <c r="V6" s="210"/>
      <c r="W6" s="52"/>
      <c r="X6" s="53"/>
    </row>
    <row r="7" spans="1:24" ht="15.75" customHeight="1" thickBot="1" x14ac:dyDescent="0.25">
      <c r="A7" s="192"/>
      <c r="B7" s="195"/>
      <c r="C7" s="198"/>
      <c r="D7" s="201"/>
      <c r="E7" s="202"/>
      <c r="F7" s="206"/>
      <c r="G7" s="9" t="s">
        <v>14</v>
      </c>
      <c r="H7" s="95" t="s">
        <v>15</v>
      </c>
      <c r="I7" s="95" t="s">
        <v>12</v>
      </c>
      <c r="J7" s="96" t="s">
        <v>13</v>
      </c>
      <c r="K7" s="94" t="s">
        <v>14</v>
      </c>
      <c r="L7" s="95" t="s">
        <v>15</v>
      </c>
      <c r="M7" s="95" t="s">
        <v>12</v>
      </c>
      <c r="N7" s="10" t="s">
        <v>13</v>
      </c>
      <c r="O7" s="9" t="s">
        <v>14</v>
      </c>
      <c r="P7" s="95" t="s">
        <v>15</v>
      </c>
      <c r="Q7" s="95" t="s">
        <v>12</v>
      </c>
      <c r="R7" s="10" t="s">
        <v>13</v>
      </c>
      <c r="S7" s="9" t="s">
        <v>14</v>
      </c>
      <c r="T7" s="95" t="s">
        <v>15</v>
      </c>
      <c r="U7" s="95" t="s">
        <v>12</v>
      </c>
      <c r="V7" s="10" t="s">
        <v>13</v>
      </c>
      <c r="W7" s="3"/>
      <c r="X7" s="4"/>
    </row>
    <row r="8" spans="1:24" x14ac:dyDescent="0.2">
      <c r="A8" s="132"/>
      <c r="B8" s="133"/>
      <c r="C8" s="133"/>
      <c r="D8" s="133"/>
      <c r="E8" s="134"/>
      <c r="F8" s="134"/>
      <c r="G8" s="122"/>
      <c r="H8" s="122"/>
      <c r="I8" s="122"/>
      <c r="J8" s="123"/>
      <c r="K8" s="105"/>
      <c r="L8" s="55"/>
      <c r="M8" s="55"/>
      <c r="N8" s="56"/>
      <c r="O8" s="54"/>
      <c r="P8" s="55"/>
      <c r="Q8" s="55"/>
      <c r="R8" s="56"/>
      <c r="S8" s="54"/>
      <c r="T8" s="55"/>
      <c r="U8" s="55"/>
      <c r="V8" s="56"/>
      <c r="W8" s="54"/>
      <c r="X8" s="56"/>
    </row>
    <row r="9" spans="1:24" s="5" customFormat="1" ht="15" customHeight="1" x14ac:dyDescent="0.2">
      <c r="A9" s="135" t="s">
        <v>116</v>
      </c>
      <c r="B9" s="136">
        <v>8500</v>
      </c>
      <c r="C9" s="115" t="s">
        <v>11</v>
      </c>
      <c r="D9" s="115"/>
      <c r="E9" s="116"/>
      <c r="F9" s="116"/>
      <c r="G9" s="112">
        <f>+B9/2</f>
        <v>4250</v>
      </c>
      <c r="H9" s="112">
        <f>+B9/2</f>
        <v>4250</v>
      </c>
      <c r="I9" s="113">
        <v>0</v>
      </c>
      <c r="J9" s="124">
        <v>0</v>
      </c>
      <c r="K9" s="106">
        <v>0</v>
      </c>
      <c r="L9" s="57">
        <v>0</v>
      </c>
      <c r="M9" s="57">
        <v>0</v>
      </c>
      <c r="N9" s="58">
        <v>0</v>
      </c>
      <c r="O9" s="66"/>
      <c r="P9" s="64"/>
      <c r="Q9" s="64"/>
      <c r="R9" s="65"/>
      <c r="S9" s="66"/>
      <c r="T9" s="64"/>
      <c r="U9" s="64"/>
      <c r="V9" s="65"/>
      <c r="W9" s="66"/>
      <c r="X9" s="65"/>
    </row>
    <row r="10" spans="1:24" s="5" customFormat="1" ht="15" customHeight="1" x14ac:dyDescent="0.2">
      <c r="A10" s="90" t="s">
        <v>132</v>
      </c>
      <c r="B10" s="7"/>
      <c r="C10" s="8"/>
      <c r="D10" s="207">
        <v>300</v>
      </c>
      <c r="E10" s="207"/>
      <c r="F10" s="137">
        <f>+B9/D10</f>
        <v>28.333333333333332</v>
      </c>
      <c r="G10" s="114">
        <f>+G9/D10</f>
        <v>14.166666666666666</v>
      </c>
      <c r="H10" s="114">
        <v>29</v>
      </c>
      <c r="I10" s="113">
        <f>+I9/D10</f>
        <v>0</v>
      </c>
      <c r="J10" s="124">
        <f>+J9/D10</f>
        <v>0</v>
      </c>
      <c r="K10" s="106">
        <f>+K9/D10</f>
        <v>0</v>
      </c>
      <c r="L10" s="57">
        <f>+L9/D10</f>
        <v>0</v>
      </c>
      <c r="M10" s="57">
        <f>+M9/D10</f>
        <v>0</v>
      </c>
      <c r="N10" s="58">
        <f>+N9/D10</f>
        <v>0</v>
      </c>
      <c r="O10" s="66"/>
      <c r="P10" s="64"/>
      <c r="Q10" s="64"/>
      <c r="R10" s="65"/>
      <c r="S10" s="66"/>
      <c r="T10" s="64"/>
      <c r="U10" s="64"/>
      <c r="V10" s="65"/>
      <c r="W10" s="66"/>
      <c r="X10" s="65"/>
    </row>
    <row r="11" spans="1:24" s="5" customFormat="1" ht="15" customHeight="1" x14ac:dyDescent="0.2">
      <c r="A11" s="90" t="s">
        <v>133</v>
      </c>
      <c r="B11" s="116"/>
      <c r="C11" s="115"/>
      <c r="D11" s="207">
        <v>1000</v>
      </c>
      <c r="E11" s="207"/>
      <c r="F11" s="137">
        <f>+B9/D11</f>
        <v>8.5</v>
      </c>
      <c r="G11" s="114">
        <f>+G9/D11</f>
        <v>4.25</v>
      </c>
      <c r="H11" s="114">
        <v>5</v>
      </c>
      <c r="I11" s="113">
        <f>+I9/D11</f>
        <v>0</v>
      </c>
      <c r="J11" s="124">
        <v>1</v>
      </c>
      <c r="K11" s="106">
        <f>+K9/D11</f>
        <v>0</v>
      </c>
      <c r="L11" s="57">
        <v>0</v>
      </c>
      <c r="M11" s="57">
        <f>+M9/D11</f>
        <v>0</v>
      </c>
      <c r="N11" s="58">
        <f>+N9/D11</f>
        <v>0</v>
      </c>
      <c r="O11" s="66"/>
      <c r="P11" s="64"/>
      <c r="Q11" s="64"/>
      <c r="R11" s="65"/>
      <c r="S11" s="66"/>
      <c r="T11" s="64"/>
      <c r="U11" s="64"/>
      <c r="V11" s="65"/>
      <c r="W11" s="66"/>
      <c r="X11" s="65"/>
    </row>
    <row r="12" spans="1:24" s="5" customFormat="1" ht="15" customHeight="1" x14ac:dyDescent="0.2">
      <c r="A12" s="90" t="s">
        <v>134</v>
      </c>
      <c r="B12" s="138">
        <v>7200</v>
      </c>
      <c r="C12" s="138" t="s">
        <v>16</v>
      </c>
      <c r="D12" s="138"/>
      <c r="E12" s="116"/>
      <c r="F12" s="116"/>
      <c r="G12" s="112">
        <f>+(G9/B9)*B12</f>
        <v>3600</v>
      </c>
      <c r="H12" s="112">
        <f>+(H9/B9)*B12</f>
        <v>3600</v>
      </c>
      <c r="I12" s="113">
        <f>+(I9/B9)*B12</f>
        <v>0</v>
      </c>
      <c r="J12" s="124">
        <f>+(J9/B9)*B12</f>
        <v>0</v>
      </c>
      <c r="K12" s="106">
        <f>+(K9/B9)*B12</f>
        <v>0</v>
      </c>
      <c r="L12" s="57">
        <f>+(L9/B9)*B12</f>
        <v>0</v>
      </c>
      <c r="M12" s="57">
        <f>+(M9/B9)*B12</f>
        <v>0</v>
      </c>
      <c r="N12" s="58">
        <f>+(N9/B9)*B12</f>
        <v>0</v>
      </c>
      <c r="O12" s="66"/>
      <c r="P12" s="64"/>
      <c r="Q12" s="64"/>
      <c r="R12" s="65"/>
      <c r="S12" s="66"/>
      <c r="T12" s="64"/>
      <c r="U12" s="64"/>
      <c r="V12" s="65"/>
      <c r="W12" s="66"/>
      <c r="X12" s="65"/>
    </row>
    <row r="13" spans="1:24" s="5" customFormat="1" ht="15" customHeight="1" x14ac:dyDescent="0.2">
      <c r="A13" s="90"/>
      <c r="B13" s="138"/>
      <c r="C13" s="138"/>
      <c r="D13" s="211" t="s">
        <v>18</v>
      </c>
      <c r="E13" s="211"/>
      <c r="F13" s="138">
        <f>+B12/50</f>
        <v>144</v>
      </c>
      <c r="G13" s="114">
        <f t="shared" ref="G13:N13" si="0">+G12/50</f>
        <v>72</v>
      </c>
      <c r="H13" s="114">
        <f t="shared" si="0"/>
        <v>72</v>
      </c>
      <c r="I13" s="114">
        <f t="shared" si="0"/>
        <v>0</v>
      </c>
      <c r="J13" s="125">
        <f t="shared" si="0"/>
        <v>0</v>
      </c>
      <c r="K13" s="107">
        <f t="shared" si="0"/>
        <v>0</v>
      </c>
      <c r="L13" s="59">
        <f t="shared" si="0"/>
        <v>0</v>
      </c>
      <c r="M13" s="59">
        <f t="shared" si="0"/>
        <v>0</v>
      </c>
      <c r="N13" s="60">
        <f t="shared" si="0"/>
        <v>0</v>
      </c>
      <c r="O13" s="66"/>
      <c r="P13" s="64"/>
      <c r="Q13" s="64"/>
      <c r="R13" s="65"/>
      <c r="S13" s="66"/>
      <c r="T13" s="64"/>
      <c r="U13" s="64"/>
      <c r="V13" s="65"/>
      <c r="W13" s="66"/>
      <c r="X13" s="65"/>
    </row>
    <row r="14" spans="1:24" s="5" customFormat="1" ht="15" customHeight="1" x14ac:dyDescent="0.2">
      <c r="A14" s="90"/>
      <c r="B14" s="138"/>
      <c r="C14" s="138"/>
      <c r="D14" s="138"/>
      <c r="E14" s="138"/>
      <c r="F14" s="138"/>
      <c r="G14" s="114"/>
      <c r="H14" s="114"/>
      <c r="I14" s="114"/>
      <c r="J14" s="125"/>
      <c r="K14" s="107"/>
      <c r="L14" s="59"/>
      <c r="M14" s="59"/>
      <c r="N14" s="60"/>
      <c r="O14" s="66"/>
      <c r="P14" s="64"/>
      <c r="Q14" s="64"/>
      <c r="R14" s="65"/>
      <c r="S14" s="66"/>
      <c r="T14" s="64"/>
      <c r="U14" s="64"/>
      <c r="V14" s="65"/>
      <c r="W14" s="66"/>
      <c r="X14" s="65"/>
    </row>
    <row r="15" spans="1:24" s="5" customFormat="1" ht="15" customHeight="1" x14ac:dyDescent="0.2">
      <c r="A15" s="135" t="s">
        <v>118</v>
      </c>
      <c r="B15" s="136">
        <v>11232</v>
      </c>
      <c r="C15" s="115" t="s">
        <v>11</v>
      </c>
      <c r="D15" s="115"/>
      <c r="E15" s="116"/>
      <c r="F15" s="116"/>
      <c r="G15" s="112">
        <f>+B15/3</f>
        <v>3744</v>
      </c>
      <c r="H15" s="112">
        <f>+B15/3</f>
        <v>3744</v>
      </c>
      <c r="I15" s="112">
        <f>+B15/3</f>
        <v>3744</v>
      </c>
      <c r="J15" s="126"/>
      <c r="K15" s="106">
        <v>0</v>
      </c>
      <c r="L15" s="57">
        <v>0</v>
      </c>
      <c r="M15" s="57">
        <v>0</v>
      </c>
      <c r="N15" s="58">
        <v>0</v>
      </c>
      <c r="O15" s="66"/>
      <c r="P15" s="64"/>
      <c r="Q15" s="64"/>
      <c r="R15" s="65"/>
      <c r="S15" s="66"/>
      <c r="T15" s="64"/>
      <c r="U15" s="64"/>
      <c r="V15" s="65"/>
      <c r="W15" s="66"/>
      <c r="X15" s="65"/>
    </row>
    <row r="16" spans="1:24" s="5" customFormat="1" ht="15" customHeight="1" x14ac:dyDescent="0.2">
      <c r="A16" s="90" t="s">
        <v>135</v>
      </c>
      <c r="B16" s="7"/>
      <c r="C16" s="8"/>
      <c r="D16" s="207">
        <v>300</v>
      </c>
      <c r="E16" s="207"/>
      <c r="F16" s="137">
        <f>+B15/D16</f>
        <v>37.44</v>
      </c>
      <c r="G16" s="114">
        <f>+G15/D16</f>
        <v>12.48</v>
      </c>
      <c r="H16" s="114">
        <v>13</v>
      </c>
      <c r="I16" s="114">
        <v>13</v>
      </c>
      <c r="J16" s="126"/>
      <c r="K16" s="106">
        <f>+K15/D16</f>
        <v>0</v>
      </c>
      <c r="L16" s="57">
        <f>+L15/D16</f>
        <v>0</v>
      </c>
      <c r="M16" s="57">
        <f>+M15/D16</f>
        <v>0</v>
      </c>
      <c r="N16" s="58">
        <f>+N15/D16</f>
        <v>0</v>
      </c>
      <c r="O16" s="66"/>
      <c r="P16" s="64"/>
      <c r="Q16" s="64"/>
      <c r="R16" s="65"/>
      <c r="S16" s="66"/>
      <c r="T16" s="64"/>
      <c r="U16" s="64"/>
      <c r="V16" s="65"/>
      <c r="W16" s="66"/>
      <c r="X16" s="65"/>
    </row>
    <row r="17" spans="1:24" s="5" customFormat="1" ht="15" customHeight="1" x14ac:dyDescent="0.2">
      <c r="A17" s="90" t="s">
        <v>136</v>
      </c>
      <c r="B17" s="116"/>
      <c r="C17" s="115"/>
      <c r="D17" s="207">
        <v>800</v>
      </c>
      <c r="E17" s="207"/>
      <c r="F17" s="137">
        <f>+B15/D17</f>
        <v>14.04</v>
      </c>
      <c r="G17" s="114">
        <f>+G15/D17</f>
        <v>4.68</v>
      </c>
      <c r="H17" s="114">
        <f>+H15/D17</f>
        <v>4.68</v>
      </c>
      <c r="I17" s="114">
        <f>+I15/D17</f>
        <v>4.68</v>
      </c>
      <c r="J17" s="126"/>
      <c r="K17" s="106">
        <f>+K15/D17</f>
        <v>0</v>
      </c>
      <c r="L17" s="57">
        <f>+L15/D17+1</f>
        <v>1</v>
      </c>
      <c r="M17" s="57">
        <f>+M15/D17</f>
        <v>0</v>
      </c>
      <c r="N17" s="58">
        <f>+N15/D17</f>
        <v>0</v>
      </c>
      <c r="O17" s="66"/>
      <c r="P17" s="64"/>
      <c r="Q17" s="64"/>
      <c r="R17" s="65"/>
      <c r="S17" s="66"/>
      <c r="T17" s="64"/>
      <c r="U17" s="64"/>
      <c r="V17" s="65"/>
      <c r="W17" s="66"/>
      <c r="X17" s="65"/>
    </row>
    <row r="18" spans="1:24" s="5" customFormat="1" ht="15" customHeight="1" x14ac:dyDescent="0.2">
      <c r="A18" s="90" t="s">
        <v>137</v>
      </c>
      <c r="B18" s="138">
        <v>7200</v>
      </c>
      <c r="C18" s="138" t="s">
        <v>16</v>
      </c>
      <c r="D18" s="138"/>
      <c r="E18" s="116"/>
      <c r="F18" s="116"/>
      <c r="G18" s="112">
        <f>+(G15/B15)*B18</f>
        <v>2400</v>
      </c>
      <c r="H18" s="112">
        <f>+(H15/B15)*B18</f>
        <v>2400</v>
      </c>
      <c r="I18" s="112">
        <f>+(I15/B15)*B18</f>
        <v>2400</v>
      </c>
      <c r="J18" s="126"/>
      <c r="K18" s="106">
        <f>+(K15/B15)*B18</f>
        <v>0</v>
      </c>
      <c r="L18" s="57">
        <f>+(L15/B15)*B18</f>
        <v>0</v>
      </c>
      <c r="M18" s="57">
        <f>+(M15/B15)*B18</f>
        <v>0</v>
      </c>
      <c r="N18" s="58">
        <f>+(N15/B15)*B18</f>
        <v>0</v>
      </c>
      <c r="O18" s="66"/>
      <c r="P18" s="64"/>
      <c r="Q18" s="64"/>
      <c r="R18" s="65"/>
      <c r="S18" s="66"/>
      <c r="T18" s="64"/>
      <c r="U18" s="64"/>
      <c r="V18" s="65"/>
      <c r="W18" s="66"/>
      <c r="X18" s="65"/>
    </row>
    <row r="19" spans="1:24" s="5" customFormat="1" ht="15" customHeight="1" x14ac:dyDescent="0.2">
      <c r="A19" s="90"/>
      <c r="B19" s="138"/>
      <c r="C19" s="138"/>
      <c r="D19" s="211" t="s">
        <v>18</v>
      </c>
      <c r="E19" s="211"/>
      <c r="F19" s="138">
        <f>+B18/50</f>
        <v>144</v>
      </c>
      <c r="G19" s="114">
        <f>+G18/50</f>
        <v>48</v>
      </c>
      <c r="H19" s="114">
        <f>+H18/50</f>
        <v>48</v>
      </c>
      <c r="I19" s="114">
        <f>+I18/50</f>
        <v>48</v>
      </c>
      <c r="J19" s="126"/>
      <c r="K19" s="107">
        <f t="shared" ref="K19:N19" si="1">+K18/50</f>
        <v>0</v>
      </c>
      <c r="L19" s="59">
        <f t="shared" si="1"/>
        <v>0</v>
      </c>
      <c r="M19" s="59">
        <f t="shared" si="1"/>
        <v>0</v>
      </c>
      <c r="N19" s="60">
        <f t="shared" si="1"/>
        <v>0</v>
      </c>
      <c r="O19" s="66"/>
      <c r="P19" s="64"/>
      <c r="Q19" s="64"/>
      <c r="R19" s="65"/>
      <c r="S19" s="66"/>
      <c r="T19" s="64"/>
      <c r="U19" s="64"/>
      <c r="V19" s="65"/>
      <c r="W19" s="66"/>
      <c r="X19" s="65"/>
    </row>
    <row r="20" spans="1:24" ht="15" customHeight="1" x14ac:dyDescent="0.2">
      <c r="A20" s="139"/>
      <c r="B20" s="140"/>
      <c r="C20" s="140"/>
      <c r="D20" s="140"/>
      <c r="E20" s="141"/>
      <c r="F20" s="141"/>
      <c r="G20" s="115"/>
      <c r="H20" s="115"/>
      <c r="I20" s="6"/>
      <c r="J20" s="127"/>
      <c r="K20" s="108"/>
      <c r="L20" s="64"/>
      <c r="M20" s="64"/>
      <c r="N20" s="65"/>
      <c r="O20" s="66"/>
      <c r="P20" s="64"/>
      <c r="Q20" s="64"/>
      <c r="R20" s="65"/>
      <c r="S20" s="66"/>
      <c r="T20" s="64"/>
      <c r="U20" s="64"/>
      <c r="V20" s="65"/>
      <c r="W20" s="66"/>
      <c r="X20" s="65"/>
    </row>
    <row r="21" spans="1:24" s="5" customFormat="1" ht="15" customHeight="1" x14ac:dyDescent="0.2">
      <c r="A21" s="135" t="s">
        <v>117</v>
      </c>
      <c r="B21" s="136">
        <v>17280</v>
      </c>
      <c r="C21" s="115" t="s">
        <v>11</v>
      </c>
      <c r="D21" s="115"/>
      <c r="E21" s="116"/>
      <c r="F21" s="116"/>
      <c r="G21" s="113">
        <v>0</v>
      </c>
      <c r="H21" s="112">
        <f>+B21/3</f>
        <v>5760</v>
      </c>
      <c r="I21" s="112">
        <f>+B21/3</f>
        <v>5760</v>
      </c>
      <c r="J21" s="128">
        <f>+B21/3</f>
        <v>5760</v>
      </c>
      <c r="L21" s="57">
        <v>0</v>
      </c>
      <c r="M21" s="57">
        <v>0</v>
      </c>
      <c r="N21" s="58">
        <v>0</v>
      </c>
      <c r="O21" s="66"/>
      <c r="P21" s="64"/>
      <c r="Q21" s="64"/>
      <c r="R21" s="65"/>
      <c r="S21" s="66"/>
      <c r="T21" s="64"/>
      <c r="U21" s="64"/>
      <c r="V21" s="65"/>
      <c r="W21" s="66"/>
      <c r="X21" s="65"/>
    </row>
    <row r="22" spans="1:24" s="5" customFormat="1" ht="15" customHeight="1" x14ac:dyDescent="0.2">
      <c r="A22" s="90" t="s">
        <v>138</v>
      </c>
      <c r="B22" s="7"/>
      <c r="C22" s="8"/>
      <c r="D22" s="207">
        <v>200</v>
      </c>
      <c r="E22" s="207"/>
      <c r="F22" s="137">
        <f>+B21/D22</f>
        <v>86.4</v>
      </c>
      <c r="G22" s="113">
        <f>+G21/D22</f>
        <v>0</v>
      </c>
      <c r="H22" s="114">
        <f>+H21/D22</f>
        <v>28.8</v>
      </c>
      <c r="I22" s="114">
        <f>+I21/D22</f>
        <v>28.8</v>
      </c>
      <c r="J22" s="125">
        <f>+J21/D22</f>
        <v>28.8</v>
      </c>
      <c r="L22" s="57">
        <f>+L21/D22</f>
        <v>0</v>
      </c>
      <c r="M22" s="57">
        <f>+M21/D22</f>
        <v>0</v>
      </c>
      <c r="N22" s="58">
        <f>+N21/D22</f>
        <v>0</v>
      </c>
      <c r="O22" s="66"/>
      <c r="P22" s="64"/>
      <c r="Q22" s="64"/>
      <c r="R22" s="65"/>
      <c r="S22" s="66"/>
      <c r="T22" s="64"/>
      <c r="U22" s="64"/>
      <c r="V22" s="65"/>
      <c r="W22" s="66"/>
      <c r="X22" s="65"/>
    </row>
    <row r="23" spans="1:24" s="5" customFormat="1" ht="15" customHeight="1" x14ac:dyDescent="0.2">
      <c r="A23" s="90" t="s">
        <v>139</v>
      </c>
      <c r="B23" s="116"/>
      <c r="C23" s="115"/>
      <c r="D23" s="207">
        <v>500</v>
      </c>
      <c r="E23" s="207"/>
      <c r="F23" s="137">
        <f>+B21/D23</f>
        <v>34.56</v>
      </c>
      <c r="G23" s="113">
        <f>+G21/D23</f>
        <v>0</v>
      </c>
      <c r="H23" s="114">
        <f>+H21/D23</f>
        <v>11.52</v>
      </c>
      <c r="I23" s="114">
        <f>+I21/D23</f>
        <v>11.52</v>
      </c>
      <c r="J23" s="125">
        <v>11</v>
      </c>
      <c r="L23" s="57">
        <v>0</v>
      </c>
      <c r="M23" s="57">
        <f>+M21/D23</f>
        <v>0</v>
      </c>
      <c r="N23" s="58">
        <f>+N21/D23</f>
        <v>0</v>
      </c>
      <c r="O23" s="66"/>
      <c r="P23" s="64"/>
      <c r="Q23" s="64"/>
      <c r="R23" s="65"/>
      <c r="S23" s="66"/>
      <c r="T23" s="64"/>
      <c r="U23" s="64"/>
      <c r="V23" s="65"/>
      <c r="W23" s="66"/>
      <c r="X23" s="65"/>
    </row>
    <row r="24" spans="1:24" s="5" customFormat="1" ht="15" customHeight="1" x14ac:dyDescent="0.2">
      <c r="A24" s="90" t="s">
        <v>137</v>
      </c>
      <c r="B24" s="138">
        <v>7200</v>
      </c>
      <c r="C24" s="138" t="s">
        <v>16</v>
      </c>
      <c r="D24" s="138"/>
      <c r="E24" s="116"/>
      <c r="F24" s="116"/>
      <c r="G24" s="113">
        <f>+(G21/B21)*B24</f>
        <v>0</v>
      </c>
      <c r="H24" s="112">
        <f>+(H21/B21)*B24</f>
        <v>2400</v>
      </c>
      <c r="I24" s="112">
        <f>+(I21/B21)*B24</f>
        <v>2400</v>
      </c>
      <c r="J24" s="128">
        <f>+(J21/B21)*B24</f>
        <v>2400</v>
      </c>
      <c r="L24" s="57">
        <f>+(L21/B21)*B24</f>
        <v>0</v>
      </c>
      <c r="M24" s="57">
        <f>+(M21/B21)*B24</f>
        <v>0</v>
      </c>
      <c r="N24" s="58">
        <f>+(N21/B21)*B24</f>
        <v>0</v>
      </c>
      <c r="O24" s="66"/>
      <c r="P24" s="64"/>
      <c r="Q24" s="64"/>
      <c r="R24" s="65"/>
      <c r="S24" s="66"/>
      <c r="T24" s="64"/>
      <c r="U24" s="64"/>
      <c r="V24" s="65"/>
      <c r="W24" s="66"/>
      <c r="X24" s="65"/>
    </row>
    <row r="25" spans="1:24" s="5" customFormat="1" ht="15" customHeight="1" x14ac:dyDescent="0.2">
      <c r="A25" s="90"/>
      <c r="B25" s="138"/>
      <c r="C25" s="138"/>
      <c r="D25" s="211" t="s">
        <v>18</v>
      </c>
      <c r="E25" s="211"/>
      <c r="F25" s="138">
        <f>+B24/50</f>
        <v>144</v>
      </c>
      <c r="G25" s="113">
        <f t="shared" ref="G25:N25" si="2">+G24/50</f>
        <v>0</v>
      </c>
      <c r="H25" s="114">
        <f>+H24/50</f>
        <v>48</v>
      </c>
      <c r="I25" s="114">
        <f>+I24/50</f>
        <v>48</v>
      </c>
      <c r="J25" s="125">
        <f>+J24/50</f>
        <v>48</v>
      </c>
      <c r="L25" s="59">
        <f t="shared" si="2"/>
        <v>0</v>
      </c>
      <c r="M25" s="59">
        <f t="shared" si="2"/>
        <v>0</v>
      </c>
      <c r="N25" s="60">
        <f t="shared" si="2"/>
        <v>0</v>
      </c>
      <c r="O25" s="66"/>
      <c r="P25" s="64"/>
      <c r="Q25" s="64"/>
      <c r="R25" s="65"/>
      <c r="S25" s="66"/>
      <c r="T25" s="64"/>
      <c r="U25" s="64"/>
      <c r="V25" s="65"/>
      <c r="W25" s="66"/>
      <c r="X25" s="65"/>
    </row>
    <row r="26" spans="1:24" s="5" customFormat="1" ht="15" customHeight="1" x14ac:dyDescent="0.2">
      <c r="A26" s="90"/>
      <c r="B26" s="138"/>
      <c r="C26" s="138"/>
      <c r="D26" s="138"/>
      <c r="E26" s="138"/>
      <c r="F26" s="138"/>
      <c r="G26" s="113"/>
      <c r="H26" s="114"/>
      <c r="I26" s="114"/>
      <c r="J26" s="125"/>
      <c r="L26" s="59"/>
      <c r="M26" s="59"/>
      <c r="N26" s="60"/>
      <c r="O26" s="66"/>
      <c r="P26" s="64"/>
      <c r="Q26" s="64"/>
      <c r="R26" s="65"/>
      <c r="S26" s="66"/>
      <c r="T26" s="64"/>
      <c r="U26" s="64"/>
      <c r="V26" s="65"/>
      <c r="W26" s="66"/>
      <c r="X26" s="65"/>
    </row>
    <row r="27" spans="1:24" s="5" customFormat="1" ht="15" customHeight="1" x14ac:dyDescent="0.2">
      <c r="A27" s="135" t="s">
        <v>162</v>
      </c>
      <c r="B27" s="136">
        <v>2400</v>
      </c>
      <c r="C27" s="115" t="s">
        <v>11</v>
      </c>
      <c r="D27" s="115"/>
      <c r="E27" s="116"/>
      <c r="F27" s="116"/>
      <c r="G27" s="113">
        <v>0</v>
      </c>
      <c r="H27" s="112">
        <f>+B27/3</f>
        <v>800</v>
      </c>
      <c r="I27" s="112">
        <f>+B27/3</f>
        <v>800</v>
      </c>
      <c r="J27" s="128">
        <f>+B27/3</f>
        <v>800</v>
      </c>
      <c r="L27" s="57">
        <v>0</v>
      </c>
      <c r="M27" s="57">
        <v>0</v>
      </c>
      <c r="N27" s="58">
        <v>0</v>
      </c>
      <c r="O27" s="66"/>
      <c r="P27" s="64"/>
      <c r="Q27" s="64"/>
      <c r="R27" s="65"/>
      <c r="S27" s="66"/>
      <c r="T27" s="64"/>
      <c r="U27" s="64"/>
      <c r="V27" s="65"/>
      <c r="W27" s="66"/>
      <c r="X27" s="65"/>
    </row>
    <row r="28" spans="1:24" s="5" customFormat="1" ht="15" customHeight="1" x14ac:dyDescent="0.2">
      <c r="A28" s="90" t="s">
        <v>163</v>
      </c>
      <c r="B28" s="7"/>
      <c r="C28" s="8"/>
      <c r="D28" s="207">
        <v>100</v>
      </c>
      <c r="E28" s="207"/>
      <c r="F28" s="137">
        <f>+B27/D28</f>
        <v>24</v>
      </c>
      <c r="G28" s="113">
        <f>+G27/D28</f>
        <v>0</v>
      </c>
      <c r="H28" s="114">
        <f>+H27/D28</f>
        <v>8</v>
      </c>
      <c r="I28" s="114">
        <f>+I27/D28</f>
        <v>8</v>
      </c>
      <c r="J28" s="125">
        <f>+J27/D28</f>
        <v>8</v>
      </c>
      <c r="L28" s="57">
        <f>+L27/D28</f>
        <v>0</v>
      </c>
      <c r="M28" s="57">
        <f>+M27/D28</f>
        <v>0</v>
      </c>
      <c r="N28" s="58">
        <f>+N27/D28</f>
        <v>0</v>
      </c>
      <c r="O28" s="66"/>
      <c r="P28" s="64"/>
      <c r="Q28" s="64"/>
      <c r="R28" s="65"/>
      <c r="S28" s="66"/>
      <c r="T28" s="64"/>
      <c r="U28" s="64"/>
      <c r="V28" s="65"/>
      <c r="W28" s="66"/>
      <c r="X28" s="65"/>
    </row>
    <row r="29" spans="1:24" s="5" customFormat="1" ht="15" customHeight="1" x14ac:dyDescent="0.2">
      <c r="A29" s="90" t="s">
        <v>164</v>
      </c>
      <c r="B29" s="116"/>
      <c r="C29" s="115"/>
      <c r="D29" s="207">
        <v>1000</v>
      </c>
      <c r="E29" s="207"/>
      <c r="F29" s="137">
        <f>+B27/D29</f>
        <v>2.4</v>
      </c>
      <c r="G29" s="113">
        <f>+G27/D29</f>
        <v>0</v>
      </c>
      <c r="H29" s="114">
        <f>+H27/D29</f>
        <v>0.8</v>
      </c>
      <c r="I29" s="114">
        <f>+I27/D29</f>
        <v>0.8</v>
      </c>
      <c r="J29" s="125">
        <v>1</v>
      </c>
      <c r="L29" s="57">
        <v>0</v>
      </c>
      <c r="M29" s="57">
        <f>+M27/D29</f>
        <v>0</v>
      </c>
      <c r="N29" s="58">
        <f>+N27/D29</f>
        <v>0</v>
      </c>
      <c r="O29" s="66"/>
      <c r="P29" s="64"/>
      <c r="Q29" s="64"/>
      <c r="R29" s="65"/>
      <c r="S29" s="66"/>
      <c r="T29" s="64"/>
      <c r="U29" s="64"/>
      <c r="V29" s="65"/>
      <c r="W29" s="66"/>
      <c r="X29" s="65"/>
    </row>
    <row r="30" spans="1:24" s="5" customFormat="1" ht="15" customHeight="1" x14ac:dyDescent="0.2">
      <c r="A30" s="90" t="s">
        <v>137</v>
      </c>
      <c r="B30" s="138">
        <v>2000</v>
      </c>
      <c r="C30" s="138" t="s">
        <v>16</v>
      </c>
      <c r="D30" s="138"/>
      <c r="E30" s="116"/>
      <c r="F30" s="116"/>
      <c r="G30" s="113">
        <f>+(G27/B27)*B30</f>
        <v>0</v>
      </c>
      <c r="H30" s="112">
        <f>+(H27/B27)*B30</f>
        <v>666.66666666666663</v>
      </c>
      <c r="I30" s="112">
        <f>+(I27/B27)*B30</f>
        <v>666.66666666666663</v>
      </c>
      <c r="J30" s="128">
        <f>+(J27/B27)*B30</f>
        <v>666.66666666666663</v>
      </c>
      <c r="L30" s="57">
        <f>+(L27/B27)*B30</f>
        <v>0</v>
      </c>
      <c r="M30" s="57">
        <f>+(M27/B27)*B30</f>
        <v>0</v>
      </c>
      <c r="N30" s="58">
        <f>+(N27/B27)*B30</f>
        <v>0</v>
      </c>
      <c r="O30" s="66"/>
      <c r="P30" s="64"/>
      <c r="Q30" s="64"/>
      <c r="R30" s="65"/>
      <c r="S30" s="66"/>
      <c r="T30" s="64"/>
      <c r="U30" s="64"/>
      <c r="V30" s="65"/>
      <c r="W30" s="66"/>
      <c r="X30" s="65"/>
    </row>
    <row r="31" spans="1:24" s="5" customFormat="1" ht="15" customHeight="1" x14ac:dyDescent="0.2">
      <c r="A31" s="90"/>
      <c r="B31" s="138"/>
      <c r="C31" s="138"/>
      <c r="D31" s="211" t="s">
        <v>18</v>
      </c>
      <c r="E31" s="211"/>
      <c r="F31" s="138">
        <f>+B30/50</f>
        <v>40</v>
      </c>
      <c r="G31" s="113">
        <f t="shared" ref="G31:N31" si="3">+G30/50</f>
        <v>0</v>
      </c>
      <c r="H31" s="114">
        <f>+H30/50</f>
        <v>13.333333333333332</v>
      </c>
      <c r="I31" s="114">
        <f>+I30/50</f>
        <v>13.333333333333332</v>
      </c>
      <c r="J31" s="125">
        <v>14</v>
      </c>
      <c r="L31" s="59">
        <f t="shared" si="3"/>
        <v>0</v>
      </c>
      <c r="M31" s="59">
        <f t="shared" si="3"/>
        <v>0</v>
      </c>
      <c r="N31" s="60">
        <f t="shared" si="3"/>
        <v>0</v>
      </c>
      <c r="O31" s="66"/>
      <c r="P31" s="64"/>
      <c r="Q31" s="64"/>
      <c r="R31" s="65"/>
      <c r="S31" s="66"/>
      <c r="T31" s="64"/>
      <c r="U31" s="64"/>
      <c r="V31" s="65"/>
      <c r="W31" s="66"/>
      <c r="X31" s="65"/>
    </row>
    <row r="32" spans="1:24" s="5" customFormat="1" ht="15" customHeight="1" x14ac:dyDescent="0.2">
      <c r="A32" s="90"/>
      <c r="B32" s="138"/>
      <c r="C32" s="138"/>
      <c r="D32" s="138"/>
      <c r="E32" s="138"/>
      <c r="F32" s="138"/>
      <c r="G32" s="113"/>
      <c r="H32" s="114"/>
      <c r="I32" s="114"/>
      <c r="J32" s="125"/>
      <c r="L32" s="59"/>
      <c r="M32" s="59"/>
      <c r="N32" s="60"/>
      <c r="O32" s="66"/>
      <c r="P32" s="64"/>
      <c r="Q32" s="64"/>
      <c r="R32" s="65"/>
      <c r="S32" s="66"/>
      <c r="T32" s="64"/>
      <c r="U32" s="64"/>
      <c r="V32" s="65"/>
      <c r="W32" s="66"/>
      <c r="X32" s="65"/>
    </row>
    <row r="33" spans="1:24" s="5" customFormat="1" ht="15" customHeight="1" x14ac:dyDescent="0.2">
      <c r="A33" s="135" t="s">
        <v>119</v>
      </c>
      <c r="B33" s="136">
        <v>60</v>
      </c>
      <c r="C33" s="115" t="s">
        <v>11</v>
      </c>
      <c r="D33" s="115"/>
      <c r="E33" s="116"/>
      <c r="F33" s="116"/>
      <c r="G33" s="113">
        <v>0</v>
      </c>
      <c r="H33" s="112">
        <f>+B33/3</f>
        <v>20</v>
      </c>
      <c r="I33" s="112">
        <f>+B33/3</f>
        <v>20</v>
      </c>
      <c r="J33" s="128">
        <f>+B33/3</f>
        <v>20</v>
      </c>
      <c r="L33" s="57">
        <v>0</v>
      </c>
      <c r="M33" s="57">
        <v>0</v>
      </c>
      <c r="N33" s="58">
        <v>0</v>
      </c>
      <c r="O33" s="66"/>
      <c r="P33" s="64"/>
      <c r="Q33" s="64"/>
      <c r="R33" s="65"/>
      <c r="S33" s="66"/>
      <c r="T33" s="64"/>
      <c r="U33" s="64"/>
      <c r="V33" s="65"/>
      <c r="W33" s="66"/>
      <c r="X33" s="65"/>
    </row>
    <row r="34" spans="1:24" s="5" customFormat="1" ht="15" customHeight="1" x14ac:dyDescent="0.2">
      <c r="A34" s="90" t="s">
        <v>20</v>
      </c>
      <c r="B34" s="136"/>
      <c r="C34" s="115"/>
      <c r="D34" s="115"/>
      <c r="E34" s="116"/>
      <c r="F34" s="116"/>
      <c r="G34" s="113"/>
      <c r="H34" s="112"/>
      <c r="I34" s="112"/>
      <c r="J34" s="128"/>
      <c r="L34" s="57"/>
      <c r="M34" s="57"/>
      <c r="N34" s="58"/>
      <c r="O34" s="66"/>
      <c r="P34" s="64"/>
      <c r="Q34" s="64"/>
      <c r="R34" s="65"/>
      <c r="S34" s="66"/>
      <c r="T34" s="64"/>
      <c r="U34" s="64"/>
      <c r="V34" s="65"/>
      <c r="W34" s="66"/>
      <c r="X34" s="65"/>
    </row>
    <row r="35" spans="1:24" s="5" customFormat="1" ht="15" customHeight="1" x14ac:dyDescent="0.2">
      <c r="A35" s="90" t="s">
        <v>140</v>
      </c>
      <c r="B35" s="7"/>
      <c r="C35" s="8"/>
      <c r="D35" s="207">
        <v>100</v>
      </c>
      <c r="E35" s="207"/>
      <c r="F35" s="137">
        <f>+B33/D35</f>
        <v>0.6</v>
      </c>
      <c r="G35" s="113">
        <f>+G33/D35</f>
        <v>0</v>
      </c>
      <c r="H35" s="114">
        <v>1</v>
      </c>
      <c r="I35" s="114">
        <f>+I33/D35</f>
        <v>0.2</v>
      </c>
      <c r="J35" s="125">
        <f>+J33/D35</f>
        <v>0.2</v>
      </c>
      <c r="L35" s="57">
        <f>+L33/D35</f>
        <v>0</v>
      </c>
      <c r="M35" s="57">
        <f>+M33/D35</f>
        <v>0</v>
      </c>
      <c r="N35" s="58">
        <f>+N33/D35</f>
        <v>0</v>
      </c>
      <c r="O35" s="66"/>
      <c r="P35" s="64"/>
      <c r="Q35" s="64"/>
      <c r="R35" s="65"/>
      <c r="S35" s="66"/>
      <c r="T35" s="64"/>
      <c r="U35" s="64"/>
      <c r="V35" s="65"/>
      <c r="W35" s="66"/>
      <c r="X35" s="65"/>
    </row>
    <row r="36" spans="1:24" s="5" customFormat="1" ht="15" customHeight="1" x14ac:dyDescent="0.2">
      <c r="A36" s="90" t="s">
        <v>141</v>
      </c>
      <c r="B36" s="116"/>
      <c r="C36" s="115"/>
      <c r="D36" s="207">
        <v>1000</v>
      </c>
      <c r="E36" s="207"/>
      <c r="F36" s="137">
        <f>+B33/D36</f>
        <v>0.06</v>
      </c>
      <c r="G36" s="113">
        <f>+G33/D36</f>
        <v>0</v>
      </c>
      <c r="H36" s="114">
        <f>+H33/D36</f>
        <v>0.02</v>
      </c>
      <c r="I36" s="114">
        <f>+I33/D36</f>
        <v>0.02</v>
      </c>
      <c r="J36" s="125">
        <v>1</v>
      </c>
      <c r="L36" s="57">
        <v>0</v>
      </c>
      <c r="M36" s="57">
        <f>+M33/D36</f>
        <v>0</v>
      </c>
      <c r="N36" s="58">
        <f>+N33/D36</f>
        <v>0</v>
      </c>
      <c r="O36" s="66"/>
      <c r="P36" s="64"/>
      <c r="Q36" s="64"/>
      <c r="R36" s="65"/>
      <c r="S36" s="66"/>
      <c r="T36" s="64"/>
      <c r="U36" s="64"/>
      <c r="V36" s="65"/>
      <c r="W36" s="66"/>
      <c r="X36" s="65"/>
    </row>
    <row r="37" spans="1:24" s="5" customFormat="1" ht="15" customHeight="1" x14ac:dyDescent="0.2">
      <c r="A37" s="90"/>
      <c r="B37" s="138"/>
      <c r="C37" s="138"/>
      <c r="D37" s="138"/>
      <c r="E37" s="138"/>
      <c r="F37" s="138"/>
      <c r="G37" s="113"/>
      <c r="H37" s="113"/>
      <c r="I37" s="114"/>
      <c r="J37" s="125"/>
      <c r="K37" s="107"/>
      <c r="L37" s="59"/>
      <c r="M37" s="59"/>
      <c r="N37" s="60"/>
      <c r="O37" s="66"/>
      <c r="P37" s="64"/>
      <c r="Q37" s="64"/>
      <c r="R37" s="65"/>
      <c r="S37" s="66"/>
      <c r="T37" s="64"/>
      <c r="U37" s="64"/>
      <c r="V37" s="65"/>
      <c r="W37" s="66"/>
      <c r="X37" s="65"/>
    </row>
    <row r="38" spans="1:24" s="5" customFormat="1" ht="15" customHeight="1" x14ac:dyDescent="0.2">
      <c r="A38" s="90" t="s">
        <v>120</v>
      </c>
      <c r="B38" s="142"/>
      <c r="C38" s="138"/>
      <c r="D38" s="138"/>
      <c r="E38" s="138"/>
      <c r="F38" s="138"/>
      <c r="G38" s="113"/>
      <c r="H38" s="113"/>
      <c r="I38" s="114"/>
      <c r="J38" s="125"/>
      <c r="K38" s="107"/>
      <c r="L38" s="59"/>
      <c r="M38" s="59"/>
      <c r="N38" s="60"/>
      <c r="O38" s="66"/>
      <c r="P38" s="64"/>
      <c r="Q38" s="64"/>
      <c r="R38" s="65"/>
      <c r="S38" s="66"/>
      <c r="T38" s="64"/>
      <c r="U38" s="64"/>
      <c r="V38" s="65"/>
      <c r="W38" s="66"/>
      <c r="X38" s="65"/>
    </row>
    <row r="39" spans="1:24" s="5" customFormat="1" ht="15" customHeight="1" x14ac:dyDescent="0.2">
      <c r="A39" s="90" t="s">
        <v>142</v>
      </c>
      <c r="B39" s="138"/>
      <c r="C39" s="138"/>
      <c r="D39" s="211" t="s">
        <v>153</v>
      </c>
      <c r="E39" s="211"/>
      <c r="F39" s="138"/>
      <c r="G39" s="113"/>
      <c r="H39" s="113"/>
      <c r="I39" s="114"/>
      <c r="J39" s="125"/>
      <c r="K39" s="107"/>
      <c r="L39" s="59"/>
      <c r="M39" s="59"/>
      <c r="N39" s="60"/>
      <c r="O39" s="66"/>
      <c r="P39" s="64"/>
      <c r="Q39" s="64"/>
      <c r="R39" s="65"/>
      <c r="S39" s="66"/>
      <c r="T39" s="64"/>
      <c r="U39" s="64"/>
      <c r="V39" s="65"/>
      <c r="W39" s="66"/>
      <c r="X39" s="65"/>
    </row>
    <row r="40" spans="1:24" s="5" customFormat="1" ht="15" customHeight="1" x14ac:dyDescent="0.2">
      <c r="A40" s="90" t="s">
        <v>143</v>
      </c>
      <c r="B40" s="138"/>
      <c r="C40" s="138"/>
      <c r="D40" s="211" t="s">
        <v>152</v>
      </c>
      <c r="E40" s="211"/>
      <c r="F40" s="138"/>
      <c r="G40" s="113"/>
      <c r="H40" s="113"/>
      <c r="I40" s="114"/>
      <c r="J40" s="125"/>
      <c r="K40" s="107"/>
      <c r="L40" s="59"/>
      <c r="M40" s="59"/>
      <c r="N40" s="60"/>
      <c r="O40" s="66"/>
      <c r="P40" s="64"/>
      <c r="Q40" s="64"/>
      <c r="R40" s="65"/>
      <c r="S40" s="66"/>
      <c r="T40" s="64"/>
      <c r="U40" s="64"/>
      <c r="V40" s="65"/>
      <c r="W40" s="66"/>
      <c r="X40" s="65"/>
    </row>
    <row r="41" spans="1:24" s="5" customFormat="1" ht="15" customHeight="1" x14ac:dyDescent="0.2">
      <c r="A41" s="90"/>
      <c r="B41" s="138"/>
      <c r="C41" s="138"/>
      <c r="D41" s="138"/>
      <c r="E41" s="138"/>
      <c r="F41" s="138"/>
      <c r="G41" s="114"/>
      <c r="H41" s="114"/>
      <c r="I41" s="114"/>
      <c r="J41" s="125"/>
      <c r="K41" s="107"/>
      <c r="L41" s="59"/>
      <c r="M41" s="57"/>
      <c r="N41" s="58"/>
      <c r="O41" s="66"/>
      <c r="P41" s="64"/>
      <c r="Q41" s="64"/>
      <c r="R41" s="65"/>
      <c r="S41" s="66"/>
      <c r="T41" s="64"/>
      <c r="U41" s="64"/>
      <c r="V41" s="65"/>
      <c r="W41" s="66"/>
      <c r="X41" s="65"/>
    </row>
    <row r="42" spans="1:24" s="5" customFormat="1" ht="15" customHeight="1" x14ac:dyDescent="0.2">
      <c r="A42" s="135" t="s">
        <v>3</v>
      </c>
      <c r="B42" s="136">
        <v>10800</v>
      </c>
      <c r="C42" s="115" t="s">
        <v>11</v>
      </c>
      <c r="D42" s="115"/>
      <c r="E42" s="116"/>
      <c r="F42" s="116"/>
      <c r="G42" s="113">
        <v>0</v>
      </c>
      <c r="H42" s="113">
        <v>0</v>
      </c>
      <c r="I42" s="112">
        <f>+B42/2</f>
        <v>5400</v>
      </c>
      <c r="J42" s="128">
        <f>+B42/2</f>
        <v>5400</v>
      </c>
      <c r="M42" s="57">
        <v>0</v>
      </c>
      <c r="N42" s="58">
        <v>0</v>
      </c>
      <c r="O42" s="66"/>
      <c r="P42" s="64"/>
      <c r="Q42" s="64"/>
      <c r="R42" s="65"/>
      <c r="S42" s="66"/>
      <c r="T42" s="64"/>
      <c r="U42" s="64"/>
      <c r="V42" s="65"/>
      <c r="W42" s="66"/>
      <c r="X42" s="65"/>
    </row>
    <row r="43" spans="1:24" s="5" customFormat="1" ht="15" customHeight="1" x14ac:dyDescent="0.2">
      <c r="A43" s="90" t="s">
        <v>144</v>
      </c>
      <c r="B43" s="136"/>
      <c r="C43" s="115"/>
      <c r="D43" s="214">
        <v>200</v>
      </c>
      <c r="E43" s="214"/>
      <c r="F43" s="137">
        <f>+B42/D43</f>
        <v>54</v>
      </c>
      <c r="G43" s="113">
        <f>+G42/D43</f>
        <v>0</v>
      </c>
      <c r="H43" s="113">
        <f>+H42/D43</f>
        <v>0</v>
      </c>
      <c r="I43" s="114">
        <f>+I42/D43</f>
        <v>27</v>
      </c>
      <c r="J43" s="125">
        <f>+J42/D43</f>
        <v>27</v>
      </c>
      <c r="M43" s="57">
        <f>+M42/D43</f>
        <v>0</v>
      </c>
      <c r="N43" s="58">
        <f>+N42/D43</f>
        <v>0</v>
      </c>
      <c r="O43" s="66"/>
      <c r="P43" s="64"/>
      <c r="Q43" s="64"/>
      <c r="R43" s="65"/>
      <c r="S43" s="66"/>
      <c r="T43" s="64"/>
      <c r="U43" s="64"/>
      <c r="V43" s="65"/>
      <c r="W43" s="66"/>
      <c r="X43" s="65"/>
    </row>
    <row r="44" spans="1:24" s="5" customFormat="1" ht="15" customHeight="1" x14ac:dyDescent="0.2">
      <c r="A44" s="90" t="s">
        <v>145</v>
      </c>
      <c r="B44" s="136"/>
      <c r="C44" s="115"/>
      <c r="D44" s="215">
        <v>2000</v>
      </c>
      <c r="E44" s="215"/>
      <c r="F44" s="137">
        <f>+B42/D44</f>
        <v>5.4</v>
      </c>
      <c r="G44" s="113">
        <f>+G42/D44</f>
        <v>0</v>
      </c>
      <c r="H44" s="113">
        <f>+H42/D44</f>
        <v>0</v>
      </c>
      <c r="I44" s="114">
        <f>+I42/D44</f>
        <v>2.7</v>
      </c>
      <c r="J44" s="125">
        <f>+J42/D44</f>
        <v>2.7</v>
      </c>
      <c r="M44" s="57">
        <f>+M42/D44</f>
        <v>0</v>
      </c>
      <c r="N44" s="58">
        <f>+N42/D44</f>
        <v>0</v>
      </c>
      <c r="O44" s="66"/>
      <c r="P44" s="64"/>
      <c r="Q44" s="64"/>
      <c r="R44" s="65"/>
      <c r="S44" s="66"/>
      <c r="T44" s="64"/>
      <c r="U44" s="64"/>
      <c r="V44" s="65"/>
      <c r="W44" s="66"/>
      <c r="X44" s="65"/>
    </row>
    <row r="45" spans="1:24" s="5" customFormat="1" ht="15" customHeight="1" x14ac:dyDescent="0.2">
      <c r="A45" s="90" t="s">
        <v>146</v>
      </c>
      <c r="B45" s="136"/>
      <c r="C45" s="115"/>
      <c r="D45" s="117">
        <v>200</v>
      </c>
      <c r="E45" s="117" t="s">
        <v>111</v>
      </c>
      <c r="F45" s="137">
        <f>+B46/D45</f>
        <v>36</v>
      </c>
      <c r="G45" s="113">
        <f>+G46/D45</f>
        <v>0</v>
      </c>
      <c r="H45" s="113">
        <f>+H46/D45</f>
        <v>0</v>
      </c>
      <c r="I45" s="114">
        <f>+I46/D45</f>
        <v>18</v>
      </c>
      <c r="J45" s="125">
        <f>+J46/D45</f>
        <v>18</v>
      </c>
      <c r="M45" s="57">
        <f>+M46/D45</f>
        <v>0</v>
      </c>
      <c r="N45" s="58">
        <f>+N46/D45</f>
        <v>0</v>
      </c>
      <c r="O45" s="66"/>
      <c r="P45" s="64"/>
      <c r="Q45" s="64"/>
      <c r="R45" s="65"/>
      <c r="S45" s="66"/>
      <c r="T45" s="64"/>
      <c r="U45" s="64"/>
      <c r="V45" s="65"/>
      <c r="W45" s="66"/>
      <c r="X45" s="65"/>
    </row>
    <row r="46" spans="1:24" s="5" customFormat="1" ht="15" customHeight="1" x14ac:dyDescent="0.2">
      <c r="A46" s="90" t="s">
        <v>154</v>
      </c>
      <c r="B46" s="138">
        <v>7200</v>
      </c>
      <c r="C46" s="138" t="s">
        <v>16</v>
      </c>
      <c r="D46" s="138"/>
      <c r="E46" s="116"/>
      <c r="F46" s="116"/>
      <c r="G46" s="113">
        <f>+(G42/B42)*B46</f>
        <v>0</v>
      </c>
      <c r="H46" s="113">
        <f>+(H42/B42)*B46</f>
        <v>0</v>
      </c>
      <c r="I46" s="112">
        <f>+(I42/B42)*B46</f>
        <v>3600</v>
      </c>
      <c r="J46" s="128">
        <f>+(J42/B42)*B46</f>
        <v>3600</v>
      </c>
      <c r="M46" s="57">
        <f>+(M42/B42)*B46</f>
        <v>0</v>
      </c>
      <c r="N46" s="58">
        <f>+(N42/B42)*B46</f>
        <v>0</v>
      </c>
      <c r="O46" s="66"/>
      <c r="P46" s="64"/>
      <c r="Q46" s="64"/>
      <c r="R46" s="65"/>
      <c r="S46" s="66"/>
      <c r="T46" s="64"/>
      <c r="U46" s="64"/>
      <c r="V46" s="65"/>
      <c r="W46" s="66"/>
      <c r="X46" s="65"/>
    </row>
    <row r="47" spans="1:24" s="5" customFormat="1" ht="15.75" customHeight="1" x14ac:dyDescent="0.2">
      <c r="A47" s="11"/>
      <c r="B47" s="138"/>
      <c r="C47" s="138"/>
      <c r="D47" s="211" t="s">
        <v>18</v>
      </c>
      <c r="E47" s="211"/>
      <c r="F47" s="138">
        <f>+B46/50</f>
        <v>144</v>
      </c>
      <c r="G47" s="113">
        <f t="shared" ref="G47:N47" si="4">+G46/50</f>
        <v>0</v>
      </c>
      <c r="H47" s="113">
        <f t="shared" si="4"/>
        <v>0</v>
      </c>
      <c r="I47" s="114">
        <f>+I46/50</f>
        <v>72</v>
      </c>
      <c r="J47" s="125">
        <f>+J46/50</f>
        <v>72</v>
      </c>
      <c r="M47" s="59">
        <f t="shared" si="4"/>
        <v>0</v>
      </c>
      <c r="N47" s="60">
        <f t="shared" si="4"/>
        <v>0</v>
      </c>
      <c r="O47" s="66"/>
      <c r="P47" s="64"/>
      <c r="Q47" s="64"/>
      <c r="R47" s="65"/>
      <c r="S47" s="66"/>
      <c r="T47" s="64"/>
      <c r="U47" s="64"/>
      <c r="V47" s="65"/>
      <c r="W47" s="66"/>
      <c r="X47" s="65"/>
    </row>
    <row r="48" spans="1:24" s="5" customFormat="1" ht="15" customHeight="1" x14ac:dyDescent="0.2">
      <c r="A48" s="90"/>
      <c r="B48" s="138"/>
      <c r="C48" s="138"/>
      <c r="D48" s="138"/>
      <c r="E48" s="138"/>
      <c r="F48" s="138"/>
      <c r="G48" s="6"/>
      <c r="H48" s="6"/>
      <c r="I48" s="6"/>
      <c r="J48" s="127"/>
      <c r="M48" s="64"/>
      <c r="N48" s="65"/>
      <c r="O48" s="66"/>
      <c r="P48" s="64"/>
      <c r="Q48" s="64"/>
      <c r="R48" s="65"/>
      <c r="S48" s="66"/>
      <c r="T48" s="64"/>
      <c r="U48" s="64"/>
      <c r="V48" s="65"/>
      <c r="W48" s="66"/>
      <c r="X48" s="65"/>
    </row>
    <row r="49" spans="1:24" s="5" customFormat="1" ht="15" customHeight="1" x14ac:dyDescent="0.2">
      <c r="A49" s="135" t="s">
        <v>4</v>
      </c>
      <c r="B49" s="136">
        <v>86400</v>
      </c>
      <c r="C49" s="115" t="s">
        <v>17</v>
      </c>
      <c r="D49" s="115"/>
      <c r="E49" s="116"/>
      <c r="F49" s="116"/>
      <c r="G49" s="6"/>
      <c r="H49" s="6"/>
      <c r="I49" s="6"/>
      <c r="J49" s="129">
        <f>+B49</f>
        <v>86400</v>
      </c>
      <c r="M49" s="64"/>
      <c r="N49" s="65"/>
      <c r="O49" s="77"/>
      <c r="P49" s="78"/>
      <c r="Q49" s="78"/>
      <c r="R49" s="79"/>
      <c r="S49" s="77"/>
      <c r="T49" s="78"/>
      <c r="U49" s="78"/>
      <c r="V49" s="79"/>
      <c r="W49" s="66"/>
      <c r="X49" s="65"/>
    </row>
    <row r="50" spans="1:24" s="5" customFormat="1" ht="15" customHeight="1" x14ac:dyDescent="0.2">
      <c r="A50" s="90" t="s">
        <v>151</v>
      </c>
      <c r="B50" s="136"/>
      <c r="C50" s="115"/>
      <c r="D50" s="213">
        <v>30000</v>
      </c>
      <c r="E50" s="213"/>
      <c r="F50" s="137">
        <f>+B49/D50</f>
        <v>2.88</v>
      </c>
      <c r="G50" s="6"/>
      <c r="H50" s="6"/>
      <c r="I50" s="6"/>
      <c r="J50" s="127">
        <v>3</v>
      </c>
      <c r="M50" s="64"/>
      <c r="N50" s="65"/>
      <c r="O50" s="62"/>
      <c r="P50" s="63"/>
      <c r="Q50" s="63"/>
      <c r="R50" s="67"/>
      <c r="S50" s="62"/>
      <c r="T50" s="63"/>
      <c r="U50" s="63"/>
      <c r="V50" s="67"/>
      <c r="W50" s="66"/>
      <c r="X50" s="65"/>
    </row>
    <row r="51" spans="1:24" s="5" customFormat="1" ht="15" customHeight="1" x14ac:dyDescent="0.2">
      <c r="A51" s="90"/>
      <c r="B51" s="136"/>
      <c r="C51" s="115"/>
      <c r="D51" s="115"/>
      <c r="E51" s="116"/>
      <c r="F51" s="116"/>
      <c r="G51" s="6"/>
      <c r="H51" s="6"/>
      <c r="I51" s="6"/>
      <c r="J51" s="127"/>
      <c r="K51" s="108"/>
      <c r="L51" s="64"/>
      <c r="M51" s="64"/>
      <c r="N51" s="65"/>
      <c r="O51" s="66"/>
      <c r="P51" s="64"/>
      <c r="Q51" s="64"/>
      <c r="R51" s="65"/>
      <c r="S51" s="66"/>
      <c r="T51" s="64"/>
      <c r="U51" s="64"/>
      <c r="V51" s="65"/>
      <c r="W51" s="66"/>
      <c r="X51" s="65"/>
    </row>
    <row r="52" spans="1:24" s="5" customFormat="1" ht="15" customHeight="1" x14ac:dyDescent="0.2">
      <c r="A52" s="135" t="s">
        <v>5</v>
      </c>
      <c r="B52" s="116"/>
      <c r="C52" s="116"/>
      <c r="D52" s="116"/>
      <c r="E52" s="116"/>
      <c r="F52" s="116"/>
      <c r="G52" s="6"/>
      <c r="H52" s="6"/>
      <c r="I52" s="6"/>
      <c r="J52" s="127"/>
      <c r="K52" s="108"/>
      <c r="L52" s="64"/>
      <c r="M52" s="64"/>
      <c r="N52" s="65"/>
      <c r="O52" s="66"/>
      <c r="P52" s="64"/>
      <c r="Q52" s="63"/>
      <c r="R52" s="67"/>
      <c r="S52" s="62"/>
      <c r="T52" s="63"/>
      <c r="U52" s="63"/>
      <c r="V52" s="67"/>
      <c r="W52" s="66"/>
      <c r="X52" s="65"/>
    </row>
    <row r="53" spans="1:24" s="5" customFormat="1" ht="15" customHeight="1" x14ac:dyDescent="0.2">
      <c r="A53" s="90" t="s">
        <v>20</v>
      </c>
      <c r="B53" s="136">
        <v>2592</v>
      </c>
      <c r="C53" s="115" t="s">
        <v>11</v>
      </c>
      <c r="D53" s="115"/>
      <c r="E53" s="116"/>
      <c r="F53" s="116"/>
      <c r="G53" s="6"/>
      <c r="H53" s="6"/>
      <c r="I53" s="112">
        <f>+B53/2</f>
        <v>1296</v>
      </c>
      <c r="J53" s="128">
        <f>+B53/2</f>
        <v>1296</v>
      </c>
      <c r="K53" s="108"/>
      <c r="L53" s="64"/>
      <c r="M53" s="64"/>
      <c r="P53" s="80"/>
      <c r="Q53" s="63"/>
      <c r="R53" s="67"/>
      <c r="S53" s="62"/>
      <c r="T53" s="63"/>
      <c r="U53" s="63"/>
      <c r="V53" s="67"/>
      <c r="W53" s="66"/>
      <c r="X53" s="65"/>
    </row>
    <row r="54" spans="1:24" s="5" customFormat="1" ht="15" customHeight="1" x14ac:dyDescent="0.2">
      <c r="A54" s="90" t="s">
        <v>147</v>
      </c>
      <c r="B54" s="136"/>
      <c r="C54" s="115"/>
      <c r="D54" s="214">
        <v>250</v>
      </c>
      <c r="E54" s="214"/>
      <c r="F54" s="137">
        <f>+B53/D54</f>
        <v>10.368</v>
      </c>
      <c r="G54" s="118"/>
      <c r="H54" s="6"/>
      <c r="I54" s="114">
        <f>+I53/D54</f>
        <v>5.1840000000000002</v>
      </c>
      <c r="J54" s="125">
        <v>6</v>
      </c>
      <c r="K54" s="108"/>
      <c r="L54" s="64"/>
      <c r="M54" s="64"/>
      <c r="P54" s="80"/>
      <c r="Q54" s="57"/>
      <c r="R54" s="58"/>
      <c r="S54" s="61"/>
      <c r="T54" s="57"/>
      <c r="U54" s="57"/>
      <c r="V54" s="58"/>
      <c r="W54" s="66"/>
      <c r="X54" s="65"/>
    </row>
    <row r="55" spans="1:24" ht="15" customHeight="1" x14ac:dyDescent="0.2">
      <c r="A55" s="90" t="s">
        <v>148</v>
      </c>
      <c r="B55" s="136"/>
      <c r="C55" s="115"/>
      <c r="D55" s="215">
        <v>2500</v>
      </c>
      <c r="E55" s="215"/>
      <c r="F55" s="137">
        <f>+B53/D55</f>
        <v>1.0367999999999999</v>
      </c>
      <c r="G55" s="6"/>
      <c r="H55" s="6"/>
      <c r="I55" s="114">
        <f>+I53/D55</f>
        <v>0.51839999999999997</v>
      </c>
      <c r="J55" s="125">
        <f>+J53/D55</f>
        <v>0.51839999999999997</v>
      </c>
      <c r="K55" s="108"/>
      <c r="L55" s="64"/>
      <c r="M55" s="64"/>
      <c r="P55" s="80"/>
      <c r="Q55" s="57"/>
      <c r="R55" s="58"/>
      <c r="S55" s="61"/>
      <c r="T55" s="57"/>
      <c r="U55" s="57"/>
      <c r="V55" s="58"/>
      <c r="W55" s="66"/>
      <c r="X55" s="65"/>
    </row>
    <row r="56" spans="1:24" ht="15" customHeight="1" x14ac:dyDescent="0.2">
      <c r="A56" s="90"/>
      <c r="B56" s="136"/>
      <c r="C56" s="115"/>
      <c r="D56" s="115"/>
      <c r="E56" s="116"/>
      <c r="F56" s="116"/>
      <c r="G56" s="6"/>
      <c r="H56" s="6"/>
      <c r="I56" s="6"/>
      <c r="J56" s="127"/>
      <c r="K56" s="108"/>
      <c r="L56" s="64"/>
      <c r="M56" s="64"/>
      <c r="P56" s="64"/>
      <c r="Q56" s="63"/>
      <c r="R56" s="67"/>
      <c r="S56" s="62"/>
      <c r="T56" s="63"/>
      <c r="U56" s="63"/>
      <c r="V56" s="67"/>
      <c r="W56" s="66"/>
      <c r="X56" s="65"/>
    </row>
    <row r="57" spans="1:24" ht="15" customHeight="1" x14ac:dyDescent="0.2">
      <c r="A57" s="90" t="s">
        <v>21</v>
      </c>
      <c r="B57" s="116"/>
      <c r="C57" s="116"/>
      <c r="D57" s="116"/>
      <c r="E57" s="116"/>
      <c r="F57" s="116"/>
      <c r="G57" s="6"/>
      <c r="H57" s="6"/>
      <c r="I57" s="6"/>
      <c r="J57" s="127"/>
      <c r="K57" s="108"/>
      <c r="L57" s="64"/>
      <c r="M57" s="64"/>
      <c r="P57" s="64"/>
      <c r="Q57" s="63"/>
      <c r="R57" s="67"/>
      <c r="S57" s="62"/>
      <c r="T57" s="63"/>
      <c r="U57" s="63"/>
      <c r="V57" s="67"/>
      <c r="W57" s="66"/>
      <c r="X57" s="65"/>
    </row>
    <row r="58" spans="1:24" ht="15" customHeight="1" x14ac:dyDescent="0.2">
      <c r="A58" s="12" t="s">
        <v>150</v>
      </c>
      <c r="B58" s="116"/>
      <c r="C58" s="115" t="s">
        <v>17</v>
      </c>
      <c r="D58" s="115"/>
      <c r="E58" s="116"/>
      <c r="F58" s="116"/>
      <c r="G58" s="6"/>
      <c r="H58" s="6"/>
      <c r="I58" s="6"/>
      <c r="J58" s="127"/>
      <c r="K58" s="108"/>
      <c r="L58" s="64"/>
      <c r="M58" s="64"/>
      <c r="P58" s="64"/>
      <c r="Q58" s="63"/>
      <c r="R58" s="67"/>
      <c r="S58" s="62"/>
      <c r="T58" s="63"/>
      <c r="U58" s="63"/>
      <c r="V58" s="67"/>
      <c r="W58" s="66"/>
      <c r="X58" s="65"/>
    </row>
    <row r="59" spans="1:24" ht="15" customHeight="1" x14ac:dyDescent="0.2">
      <c r="A59" s="90" t="s">
        <v>149</v>
      </c>
      <c r="B59" s="116"/>
      <c r="C59" s="115"/>
      <c r="D59" s="213">
        <v>30000</v>
      </c>
      <c r="E59" s="213"/>
      <c r="F59" s="116"/>
      <c r="G59" s="6"/>
      <c r="H59" s="6"/>
      <c r="I59" s="6"/>
      <c r="J59" s="127"/>
      <c r="K59" s="108"/>
      <c r="L59" s="64"/>
      <c r="M59" s="64"/>
      <c r="P59" s="64"/>
      <c r="Q59" s="63"/>
      <c r="R59" s="67"/>
      <c r="S59" s="62"/>
      <c r="T59" s="63"/>
      <c r="U59" s="63"/>
      <c r="V59" s="67"/>
      <c r="W59" s="66"/>
      <c r="X59" s="65"/>
    </row>
    <row r="60" spans="1:24" ht="15" customHeight="1" x14ac:dyDescent="0.2">
      <c r="A60" s="90"/>
      <c r="B60" s="116"/>
      <c r="C60" s="116"/>
      <c r="D60" s="116"/>
      <c r="E60" s="116"/>
      <c r="F60" s="116"/>
      <c r="G60" s="6"/>
      <c r="H60" s="6"/>
      <c r="I60" s="6"/>
      <c r="J60" s="127"/>
      <c r="K60" s="108"/>
      <c r="L60" s="64"/>
      <c r="M60" s="64"/>
      <c r="P60" s="64"/>
      <c r="Q60" s="63"/>
      <c r="R60" s="67"/>
      <c r="S60" s="62"/>
      <c r="T60" s="63"/>
      <c r="U60" s="63"/>
      <c r="V60" s="67"/>
      <c r="W60" s="66"/>
      <c r="X60" s="65"/>
    </row>
    <row r="61" spans="1:24" ht="15" customHeight="1" x14ac:dyDescent="0.2">
      <c r="A61" s="90" t="s">
        <v>112</v>
      </c>
      <c r="B61" s="136">
        <v>2592</v>
      </c>
      <c r="C61" s="115" t="s">
        <v>11</v>
      </c>
      <c r="D61" s="115"/>
      <c r="E61" s="116"/>
      <c r="F61" s="116"/>
      <c r="G61" s="6"/>
      <c r="H61" s="6"/>
      <c r="I61" s="112">
        <f>+B61/2</f>
        <v>1296</v>
      </c>
      <c r="J61" s="128">
        <f>+B61/2</f>
        <v>1296</v>
      </c>
      <c r="K61" s="108"/>
      <c r="L61" s="64"/>
      <c r="M61" s="64"/>
      <c r="P61" s="80"/>
      <c r="Q61" s="63"/>
      <c r="R61" s="67"/>
      <c r="S61" s="62"/>
      <c r="T61" s="63"/>
      <c r="U61" s="63"/>
      <c r="V61" s="67"/>
      <c r="W61" s="66"/>
      <c r="X61" s="65"/>
    </row>
    <row r="62" spans="1:24" ht="15" customHeight="1" x14ac:dyDescent="0.2">
      <c r="A62" s="90" t="s">
        <v>113</v>
      </c>
      <c r="B62" s="116"/>
      <c r="C62" s="116"/>
      <c r="D62" s="214">
        <v>200</v>
      </c>
      <c r="E62" s="214"/>
      <c r="F62" s="137">
        <f>+B61/D62</f>
        <v>12.96</v>
      </c>
      <c r="G62" s="6"/>
      <c r="H62" s="6"/>
      <c r="I62" s="114">
        <f>+I61/D62</f>
        <v>6.48</v>
      </c>
      <c r="J62" s="125">
        <v>7</v>
      </c>
      <c r="K62" s="108"/>
      <c r="L62" s="64"/>
      <c r="M62" s="64"/>
      <c r="P62" s="80"/>
      <c r="Q62" s="57"/>
      <c r="R62" s="58"/>
      <c r="S62" s="61"/>
      <c r="T62" s="57"/>
      <c r="U62" s="57"/>
      <c r="V62" s="58"/>
      <c r="W62" s="66"/>
      <c r="X62" s="65"/>
    </row>
    <row r="63" spans="1:24" ht="15" customHeight="1" x14ac:dyDescent="0.2">
      <c r="A63" s="90" t="s">
        <v>114</v>
      </c>
      <c r="B63" s="116"/>
      <c r="C63" s="116"/>
      <c r="D63" s="215">
        <v>2000</v>
      </c>
      <c r="E63" s="215"/>
      <c r="F63" s="137">
        <f>+B61/D63</f>
        <v>1.296</v>
      </c>
      <c r="G63" s="6"/>
      <c r="H63" s="6"/>
      <c r="I63" s="114">
        <f>+I61/D63</f>
        <v>0.64800000000000002</v>
      </c>
      <c r="J63" s="125">
        <f>+J61/D63</f>
        <v>0.64800000000000002</v>
      </c>
      <c r="K63" s="108"/>
      <c r="L63" s="64"/>
      <c r="M63" s="64"/>
      <c r="P63" s="80"/>
      <c r="Q63" s="57"/>
      <c r="R63" s="58"/>
      <c r="S63" s="61"/>
      <c r="T63" s="57"/>
      <c r="U63" s="57"/>
      <c r="V63" s="58"/>
      <c r="W63" s="66"/>
      <c r="X63" s="65"/>
    </row>
    <row r="64" spans="1:24" s="51" customFormat="1" ht="31.5" customHeight="1" x14ac:dyDescent="0.2">
      <c r="A64" s="143" t="s">
        <v>160</v>
      </c>
      <c r="B64" s="8">
        <v>7200</v>
      </c>
      <c r="C64" s="8" t="s">
        <v>16</v>
      </c>
      <c r="D64" s="216" t="s">
        <v>18</v>
      </c>
      <c r="E64" s="216"/>
      <c r="F64" s="8">
        <f>+B64/50</f>
        <v>144</v>
      </c>
      <c r="G64" s="115"/>
      <c r="H64" s="115"/>
      <c r="I64" s="120">
        <f>+(I61/B61)*B64/50</f>
        <v>72</v>
      </c>
      <c r="J64" s="130">
        <f>+(J61/B61)*B64/50</f>
        <v>72</v>
      </c>
      <c r="K64" s="109"/>
      <c r="L64" s="63"/>
      <c r="M64" s="63"/>
      <c r="N64" s="74"/>
      <c r="O64" s="81"/>
      <c r="R64" s="58"/>
      <c r="S64" s="61"/>
      <c r="T64" s="57"/>
      <c r="U64" s="57"/>
      <c r="V64" s="58"/>
      <c r="W64" s="62"/>
      <c r="X64" s="67"/>
    </row>
    <row r="65" spans="1:25" ht="15" customHeight="1" x14ac:dyDescent="0.2">
      <c r="A65" s="11"/>
      <c r="B65" s="138"/>
      <c r="C65" s="138"/>
      <c r="D65" s="116"/>
      <c r="E65" s="116"/>
      <c r="F65" s="116"/>
      <c r="G65" s="6"/>
      <c r="H65" s="6"/>
      <c r="I65" s="121"/>
      <c r="J65" s="131"/>
      <c r="K65" s="108"/>
      <c r="L65" s="64"/>
      <c r="M65" s="64"/>
      <c r="N65" s="75"/>
      <c r="O65" s="83"/>
      <c r="R65" s="58"/>
      <c r="S65" s="61"/>
      <c r="T65" s="57"/>
      <c r="U65" s="57"/>
      <c r="V65" s="58"/>
      <c r="W65" s="66"/>
      <c r="X65" s="65"/>
    </row>
    <row r="66" spans="1:25" s="50" customFormat="1" ht="15" customHeight="1" x14ac:dyDescent="0.25">
      <c r="A66" s="12" t="s">
        <v>127</v>
      </c>
      <c r="B66" s="119"/>
      <c r="C66" s="119"/>
      <c r="D66" s="217" t="s">
        <v>22</v>
      </c>
      <c r="E66" s="217"/>
      <c r="F66" s="144">
        <f>+B64/200</f>
        <v>36</v>
      </c>
      <c r="G66" s="93"/>
      <c r="H66" s="93"/>
      <c r="I66" s="121">
        <f>+(I61/B61)*B64/200</f>
        <v>18</v>
      </c>
      <c r="J66" s="131">
        <f>+(I61/B61)*B64/200</f>
        <v>18</v>
      </c>
      <c r="K66" s="110"/>
      <c r="L66" s="69"/>
      <c r="M66" s="69"/>
      <c r="N66" s="76"/>
      <c r="O66" s="84"/>
      <c r="R66" s="85"/>
      <c r="S66" s="88"/>
      <c r="T66" s="82"/>
      <c r="U66" s="82"/>
      <c r="V66" s="85"/>
      <c r="W66" s="68"/>
      <c r="X66" s="70"/>
    </row>
    <row r="67" spans="1:25" ht="15" customHeight="1" thickBot="1" x14ac:dyDescent="0.25">
      <c r="A67" s="145"/>
      <c r="B67" s="146"/>
      <c r="C67" s="146"/>
      <c r="D67" s="146"/>
      <c r="E67" s="146"/>
      <c r="F67" s="146"/>
      <c r="G67" s="3"/>
      <c r="H67" s="3"/>
      <c r="I67" s="3"/>
      <c r="J67" s="4"/>
      <c r="K67" s="111"/>
      <c r="L67" s="72"/>
      <c r="M67" s="72"/>
      <c r="N67" s="73"/>
      <c r="O67" s="71"/>
      <c r="P67" s="72"/>
      <c r="Q67" s="86"/>
      <c r="R67" s="87"/>
      <c r="S67" s="89"/>
      <c r="T67" s="86"/>
      <c r="U67" s="86"/>
      <c r="V67" s="87"/>
      <c r="W67" s="71"/>
      <c r="X67" s="73"/>
    </row>
    <row r="68" spans="1:25" ht="15" customHeight="1" thickBot="1" x14ac:dyDescent="0.25"/>
    <row r="69" spans="1:25" s="17" customFormat="1" ht="21" customHeight="1" x14ac:dyDescent="0.25">
      <c r="A69" s="220" t="s">
        <v>23</v>
      </c>
      <c r="B69" s="223" t="s">
        <v>24</v>
      </c>
      <c r="C69" s="224"/>
      <c r="D69" s="225"/>
      <c r="E69" s="226" t="s">
        <v>25</v>
      </c>
      <c r="F69" s="227"/>
      <c r="G69" s="227"/>
      <c r="H69" s="227"/>
      <c r="I69" s="227"/>
      <c r="J69" s="227"/>
      <c r="K69" s="227"/>
      <c r="L69" s="227"/>
      <c r="M69" s="227"/>
      <c r="N69" s="227"/>
      <c r="O69" s="227"/>
      <c r="P69" s="227"/>
      <c r="Q69" s="227"/>
      <c r="R69" s="227"/>
      <c r="S69" s="227"/>
      <c r="T69" s="227"/>
      <c r="U69" s="227"/>
      <c r="V69" s="227"/>
      <c r="W69" s="227"/>
      <c r="X69" s="227"/>
      <c r="Y69" s="228"/>
    </row>
    <row r="70" spans="1:25" s="17" customFormat="1" ht="36.75" customHeight="1" x14ac:dyDescent="0.25">
      <c r="A70" s="221"/>
      <c r="B70" s="49" t="s">
        <v>125</v>
      </c>
      <c r="C70" s="49" t="s">
        <v>110</v>
      </c>
      <c r="D70" s="49" t="s">
        <v>126</v>
      </c>
      <c r="E70" s="229" t="s">
        <v>26</v>
      </c>
      <c r="F70" s="229" t="s">
        <v>27</v>
      </c>
      <c r="G70" s="229" t="s">
        <v>28</v>
      </c>
      <c r="H70" s="229" t="s">
        <v>29</v>
      </c>
      <c r="I70" s="229" t="s">
        <v>30</v>
      </c>
      <c r="J70" s="229" t="s">
        <v>31</v>
      </c>
      <c r="K70" s="229" t="s">
        <v>32</v>
      </c>
      <c r="L70" s="229" t="s">
        <v>33</v>
      </c>
      <c r="M70" s="229" t="s">
        <v>34</v>
      </c>
      <c r="N70" s="229" t="s">
        <v>35</v>
      </c>
      <c r="O70" s="229" t="s">
        <v>36</v>
      </c>
      <c r="P70" s="229" t="s">
        <v>37</v>
      </c>
      <c r="Q70" s="229" t="s">
        <v>38</v>
      </c>
      <c r="R70" s="229" t="s">
        <v>39</v>
      </c>
      <c r="S70" s="229" t="s">
        <v>40</v>
      </c>
      <c r="T70" s="229" t="s">
        <v>41</v>
      </c>
      <c r="U70" s="229" t="s">
        <v>42</v>
      </c>
      <c r="V70" s="229" t="s">
        <v>43</v>
      </c>
      <c r="W70" s="229" t="s">
        <v>44</v>
      </c>
      <c r="X70" s="229" t="s">
        <v>45</v>
      </c>
      <c r="Y70" s="232" t="s">
        <v>46</v>
      </c>
    </row>
    <row r="71" spans="1:25" s="18" customFormat="1" ht="43.5" customHeight="1" thickBot="1" x14ac:dyDescent="0.3">
      <c r="A71" s="222"/>
      <c r="B71" s="97" t="s">
        <v>107</v>
      </c>
      <c r="C71" s="97" t="s">
        <v>109</v>
      </c>
      <c r="D71" s="97" t="s">
        <v>115</v>
      </c>
      <c r="E71" s="230"/>
      <c r="F71" s="230"/>
      <c r="G71" s="230"/>
      <c r="H71" s="230"/>
      <c r="I71" s="230"/>
      <c r="J71" s="230"/>
      <c r="K71" s="230"/>
      <c r="L71" s="230"/>
      <c r="M71" s="230"/>
      <c r="N71" s="230"/>
      <c r="O71" s="230"/>
      <c r="P71" s="230"/>
      <c r="Q71" s="230"/>
      <c r="R71" s="230"/>
      <c r="S71" s="230"/>
      <c r="T71" s="230"/>
      <c r="U71" s="230"/>
      <c r="V71" s="230"/>
      <c r="W71" s="230"/>
      <c r="X71" s="230"/>
      <c r="Y71" s="233"/>
    </row>
    <row r="72" spans="1:25" s="18" customFormat="1" ht="9" thickBot="1" x14ac:dyDescent="0.3">
      <c r="A72" s="218"/>
      <c r="B72" s="219"/>
      <c r="C72" s="219"/>
      <c r="D72" s="219"/>
      <c r="E72" s="219"/>
      <c r="F72" s="219"/>
      <c r="G72" s="219"/>
      <c r="H72" s="219"/>
      <c r="I72" s="219"/>
      <c r="J72" s="219"/>
      <c r="K72" s="219"/>
      <c r="L72" s="219"/>
      <c r="M72" s="219"/>
      <c r="N72" s="219"/>
      <c r="O72" s="219"/>
      <c r="P72" s="219"/>
      <c r="Q72" s="219"/>
    </row>
    <row r="73" spans="1:25" s="18" customFormat="1" ht="15" customHeight="1" x14ac:dyDescent="0.25">
      <c r="A73" s="19" t="s">
        <v>47</v>
      </c>
      <c r="B73" s="20">
        <v>300</v>
      </c>
      <c r="C73" s="21">
        <v>1000</v>
      </c>
      <c r="D73" s="21"/>
      <c r="E73" s="22"/>
      <c r="F73" s="22"/>
      <c r="G73" s="22" t="s">
        <v>48</v>
      </c>
      <c r="H73" s="22"/>
      <c r="I73" s="22"/>
      <c r="J73" s="22" t="s">
        <v>48</v>
      </c>
      <c r="K73" s="22"/>
      <c r="L73" s="22"/>
      <c r="M73" s="22" t="s">
        <v>49</v>
      </c>
      <c r="N73" s="22" t="s">
        <v>49</v>
      </c>
      <c r="O73" s="22"/>
      <c r="P73" s="22"/>
      <c r="Q73" s="22" t="s">
        <v>49</v>
      </c>
      <c r="R73" s="23"/>
      <c r="S73" s="23"/>
      <c r="T73" s="23"/>
      <c r="U73" s="23"/>
      <c r="V73" s="23"/>
      <c r="W73" s="23"/>
      <c r="X73" s="23"/>
      <c r="Y73" s="24"/>
    </row>
    <row r="74" spans="1:25" s="18" customFormat="1" ht="15" customHeight="1" x14ac:dyDescent="0.25">
      <c r="A74" s="25" t="s">
        <v>7</v>
      </c>
      <c r="B74" s="26">
        <v>300</v>
      </c>
      <c r="C74" s="27">
        <v>800</v>
      </c>
      <c r="D74" s="27"/>
      <c r="E74" s="28"/>
      <c r="F74" s="28"/>
      <c r="G74" s="28" t="s">
        <v>48</v>
      </c>
      <c r="H74" s="28"/>
      <c r="I74" s="28"/>
      <c r="J74" s="28" t="s">
        <v>48</v>
      </c>
      <c r="K74" s="28"/>
      <c r="L74" s="28"/>
      <c r="M74" s="28" t="s">
        <v>49</v>
      </c>
      <c r="N74" s="28" t="s">
        <v>49</v>
      </c>
      <c r="O74" s="28"/>
      <c r="P74" s="28"/>
      <c r="Q74" s="28" t="s">
        <v>49</v>
      </c>
      <c r="R74" s="29"/>
      <c r="S74" s="29"/>
      <c r="T74" s="29"/>
      <c r="U74" s="29"/>
      <c r="V74" s="29"/>
      <c r="W74" s="29"/>
      <c r="X74" s="29"/>
      <c r="Y74" s="30"/>
    </row>
    <row r="75" spans="1:25" s="18" customFormat="1" ht="15" customHeight="1" x14ac:dyDescent="0.25">
      <c r="A75" s="25" t="s">
        <v>8</v>
      </c>
      <c r="B75" s="26">
        <v>200</v>
      </c>
      <c r="C75" s="27">
        <v>500</v>
      </c>
      <c r="D75" s="27"/>
      <c r="E75" s="28" t="s">
        <v>49</v>
      </c>
      <c r="F75" s="28"/>
      <c r="G75" s="28" t="s">
        <v>48</v>
      </c>
      <c r="H75" s="28" t="s">
        <v>48</v>
      </c>
      <c r="I75" s="28"/>
      <c r="J75" s="28" t="s">
        <v>48</v>
      </c>
      <c r="K75" s="28"/>
      <c r="L75" s="28"/>
      <c r="M75" s="28" t="s">
        <v>49</v>
      </c>
      <c r="N75" s="28" t="s">
        <v>49</v>
      </c>
      <c r="O75" s="28"/>
      <c r="P75" s="28"/>
      <c r="Q75" s="28" t="s">
        <v>49</v>
      </c>
      <c r="R75" s="29"/>
      <c r="S75" s="29"/>
      <c r="T75" s="29"/>
      <c r="U75" s="29"/>
      <c r="V75" s="29"/>
      <c r="W75" s="29"/>
      <c r="X75" s="29"/>
      <c r="Y75" s="30"/>
    </row>
    <row r="76" spans="1:25" s="18" customFormat="1" ht="15" customHeight="1" x14ac:dyDescent="0.25">
      <c r="A76" s="25" t="s">
        <v>50</v>
      </c>
      <c r="B76" s="26">
        <v>100</v>
      </c>
      <c r="C76" s="27">
        <v>1000</v>
      </c>
      <c r="D76" s="27"/>
      <c r="E76" s="28" t="s">
        <v>48</v>
      </c>
      <c r="F76" s="28"/>
      <c r="G76" s="28" t="s">
        <v>49</v>
      </c>
      <c r="H76" s="28" t="s">
        <v>49</v>
      </c>
      <c r="I76" s="28" t="s">
        <v>48</v>
      </c>
      <c r="J76" s="28" t="s">
        <v>48</v>
      </c>
      <c r="K76" s="28"/>
      <c r="L76" s="28"/>
      <c r="M76" s="28" t="s">
        <v>49</v>
      </c>
      <c r="N76" s="28"/>
      <c r="O76" s="28"/>
      <c r="P76" s="28"/>
      <c r="Q76" s="28" t="s">
        <v>49</v>
      </c>
      <c r="R76" s="29"/>
      <c r="S76" s="29"/>
      <c r="T76" s="29"/>
      <c r="U76" s="29"/>
      <c r="V76" s="29"/>
      <c r="W76" s="29"/>
      <c r="X76" s="29"/>
      <c r="Y76" s="30"/>
    </row>
    <row r="77" spans="1:25" s="18" customFormat="1" ht="15" customHeight="1" x14ac:dyDescent="0.25">
      <c r="A77" s="31" t="s">
        <v>51</v>
      </c>
      <c r="B77" s="26">
        <v>300</v>
      </c>
      <c r="C77" s="27">
        <v>3000</v>
      </c>
      <c r="D77" s="27"/>
      <c r="E77" s="28"/>
      <c r="F77" s="28" t="s">
        <v>48</v>
      </c>
      <c r="G77" s="28" t="s">
        <v>49</v>
      </c>
      <c r="H77" s="28" t="s">
        <v>49</v>
      </c>
      <c r="I77" s="28" t="s">
        <v>48</v>
      </c>
      <c r="J77" s="28" t="s">
        <v>48</v>
      </c>
      <c r="K77" s="28"/>
      <c r="L77" s="28" t="s">
        <v>49</v>
      </c>
      <c r="M77" s="28" t="s">
        <v>49</v>
      </c>
      <c r="N77" s="28"/>
      <c r="O77" s="28"/>
      <c r="P77" s="28"/>
      <c r="Q77" s="28" t="s">
        <v>49</v>
      </c>
      <c r="R77" s="29"/>
      <c r="S77" s="29"/>
      <c r="T77" s="29"/>
      <c r="U77" s="29"/>
      <c r="V77" s="29"/>
      <c r="W77" s="29"/>
      <c r="X77" s="29"/>
      <c r="Y77" s="30"/>
    </row>
    <row r="78" spans="1:25" s="18" customFormat="1" ht="15" customHeight="1" x14ac:dyDescent="0.25">
      <c r="A78" s="32" t="s">
        <v>19</v>
      </c>
      <c r="B78" s="26">
        <v>200</v>
      </c>
      <c r="C78" s="27">
        <v>2000</v>
      </c>
      <c r="D78" s="27">
        <v>200</v>
      </c>
      <c r="E78" s="28" t="s">
        <v>122</v>
      </c>
      <c r="F78" s="28" t="s">
        <v>48</v>
      </c>
      <c r="G78" s="28" t="s">
        <v>49</v>
      </c>
      <c r="H78" s="28" t="s">
        <v>49</v>
      </c>
      <c r="I78" s="28" t="s">
        <v>123</v>
      </c>
      <c r="J78" s="28" t="s">
        <v>48</v>
      </c>
      <c r="K78" s="28"/>
      <c r="L78" s="28" t="s">
        <v>49</v>
      </c>
      <c r="M78" s="28" t="s">
        <v>49</v>
      </c>
      <c r="N78" s="28"/>
      <c r="O78" s="28" t="s">
        <v>49</v>
      </c>
      <c r="P78" s="28"/>
      <c r="Q78" s="28" t="s">
        <v>124</v>
      </c>
      <c r="R78" s="29"/>
      <c r="S78" s="29"/>
      <c r="T78" s="29"/>
      <c r="U78" s="29"/>
      <c r="V78" s="29"/>
      <c r="W78" s="29"/>
      <c r="X78" s="29"/>
      <c r="Y78" s="30"/>
    </row>
    <row r="79" spans="1:25" s="18" customFormat="1" ht="15" customHeight="1" x14ac:dyDescent="0.25">
      <c r="A79" s="31" t="s">
        <v>157</v>
      </c>
      <c r="B79" s="26">
        <v>250</v>
      </c>
      <c r="C79" s="27">
        <v>2500</v>
      </c>
      <c r="D79" s="27"/>
      <c r="E79" s="28"/>
      <c r="F79" s="28" t="s">
        <v>48</v>
      </c>
      <c r="G79" s="28"/>
      <c r="H79" s="28"/>
      <c r="I79" s="28" t="s">
        <v>48</v>
      </c>
      <c r="J79" s="28" t="s">
        <v>48</v>
      </c>
      <c r="K79" s="28" t="s">
        <v>49</v>
      </c>
      <c r="L79" s="28" t="s">
        <v>49</v>
      </c>
      <c r="M79" s="28"/>
      <c r="N79" s="28"/>
      <c r="O79" s="28" t="s">
        <v>49</v>
      </c>
      <c r="P79" s="28" t="s">
        <v>49</v>
      </c>
      <c r="Q79" s="28"/>
      <c r="R79" s="28"/>
      <c r="S79" s="28"/>
      <c r="T79" s="28"/>
      <c r="U79" s="28"/>
      <c r="V79" s="28"/>
      <c r="W79" s="28"/>
      <c r="X79" s="28"/>
      <c r="Y79" s="33"/>
    </row>
    <row r="80" spans="1:25" s="18" customFormat="1" ht="15" customHeight="1" x14ac:dyDescent="0.25">
      <c r="A80" s="31" t="s">
        <v>52</v>
      </c>
      <c r="B80" s="26">
        <v>200</v>
      </c>
      <c r="C80" s="27">
        <v>2000</v>
      </c>
      <c r="D80" s="27">
        <v>50</v>
      </c>
      <c r="E80" s="28"/>
      <c r="F80" s="28"/>
      <c r="G80" s="28"/>
      <c r="H80" s="28"/>
      <c r="I80" s="28"/>
      <c r="J80" s="28" t="s">
        <v>48</v>
      </c>
      <c r="K80" s="28"/>
      <c r="L80" s="28"/>
      <c r="M80" s="28"/>
      <c r="N80" s="28"/>
      <c r="O80" s="28"/>
      <c r="P80" s="28"/>
      <c r="Q80" s="28" t="s">
        <v>49</v>
      </c>
      <c r="R80" s="28" t="s">
        <v>48</v>
      </c>
      <c r="S80" s="28" t="s">
        <v>49</v>
      </c>
      <c r="T80" s="28" t="s">
        <v>49</v>
      </c>
      <c r="U80" s="28" t="s">
        <v>49</v>
      </c>
      <c r="V80" s="28" t="s">
        <v>49</v>
      </c>
      <c r="W80" s="28" t="s">
        <v>49</v>
      </c>
      <c r="X80" s="28" t="s">
        <v>49</v>
      </c>
      <c r="Y80" s="33" t="s">
        <v>49</v>
      </c>
    </row>
    <row r="81" spans="1:25" s="18" customFormat="1" ht="15" customHeight="1" x14ac:dyDescent="0.25">
      <c r="A81" s="25" t="s">
        <v>158</v>
      </c>
      <c r="B81" s="26">
        <v>250</v>
      </c>
      <c r="C81" s="27">
        <v>2500</v>
      </c>
      <c r="D81" s="27"/>
      <c r="E81" s="28"/>
      <c r="F81" s="28" t="s">
        <v>48</v>
      </c>
      <c r="G81" s="28"/>
      <c r="H81" s="28"/>
      <c r="I81" s="28"/>
      <c r="J81" s="28" t="s">
        <v>48</v>
      </c>
      <c r="K81" s="28"/>
      <c r="L81" s="28" t="s">
        <v>49</v>
      </c>
      <c r="M81" s="28"/>
      <c r="N81" s="28"/>
      <c r="O81" s="28" t="s">
        <v>49</v>
      </c>
      <c r="P81" s="29"/>
      <c r="Q81" s="34" t="s">
        <v>53</v>
      </c>
      <c r="R81" s="29"/>
      <c r="S81" s="29"/>
      <c r="T81" s="29"/>
      <c r="U81" s="29"/>
      <c r="V81" s="29"/>
      <c r="W81" s="29"/>
      <c r="X81" s="29"/>
      <c r="Y81" s="30"/>
    </row>
    <row r="82" spans="1:25" s="18" customFormat="1" ht="15" customHeight="1" thickBot="1" x14ac:dyDescent="0.3">
      <c r="A82" s="35" t="s">
        <v>159</v>
      </c>
      <c r="B82" s="36">
        <v>100</v>
      </c>
      <c r="C82" s="37">
        <v>1000</v>
      </c>
      <c r="D82" s="37"/>
      <c r="E82" s="38"/>
      <c r="F82" s="38" t="s">
        <v>48</v>
      </c>
      <c r="G82" s="38"/>
      <c r="H82" s="38"/>
      <c r="I82" s="38"/>
      <c r="J82" s="38" t="s">
        <v>48</v>
      </c>
      <c r="K82" s="38"/>
      <c r="L82" s="38" t="s">
        <v>49</v>
      </c>
      <c r="M82" s="39" t="s">
        <v>54</v>
      </c>
      <c r="N82" s="40"/>
      <c r="O82" s="38"/>
      <c r="P82" s="38"/>
      <c r="Q82" s="38"/>
      <c r="R82" s="41"/>
      <c r="S82" s="41"/>
      <c r="T82" s="41"/>
      <c r="U82" s="41"/>
      <c r="V82" s="41"/>
      <c r="W82" s="41"/>
      <c r="X82" s="41"/>
      <c r="Y82" s="42"/>
    </row>
    <row r="83" spans="1:25" s="17" customFormat="1" ht="11.25" customHeight="1" x14ac:dyDescent="0.25">
      <c r="A83" s="43" t="s">
        <v>55</v>
      </c>
      <c r="B83" s="44"/>
      <c r="C83" s="98" t="s">
        <v>56</v>
      </c>
      <c r="D83" s="98"/>
      <c r="E83" s="44"/>
      <c r="F83" s="44"/>
      <c r="G83" s="44"/>
      <c r="H83" s="44"/>
      <c r="I83" s="44"/>
      <c r="J83" s="98" t="s">
        <v>57</v>
      </c>
      <c r="K83" s="44"/>
      <c r="L83" s="44"/>
      <c r="M83" s="44"/>
      <c r="N83" s="44"/>
      <c r="O83" s="98" t="s">
        <v>121</v>
      </c>
      <c r="P83" s="44"/>
      <c r="Q83" s="44"/>
    </row>
    <row r="84" spans="1:25" s="18" customFormat="1" ht="11.25" customHeight="1" x14ac:dyDescent="0.25">
      <c r="C84" s="46" t="s">
        <v>155</v>
      </c>
      <c r="D84" s="46"/>
      <c r="I84" s="18" t="s">
        <v>58</v>
      </c>
      <c r="N84" s="18" t="s">
        <v>59</v>
      </c>
      <c r="S84" s="18" t="s">
        <v>60</v>
      </c>
    </row>
    <row r="85" spans="1:25" s="18" customFormat="1" ht="11.25" customHeight="1" x14ac:dyDescent="0.25">
      <c r="A85" s="17" t="s">
        <v>61</v>
      </c>
      <c r="C85" s="45" t="s">
        <v>62</v>
      </c>
      <c r="D85" s="45"/>
      <c r="I85" s="18" t="s">
        <v>63</v>
      </c>
      <c r="N85" s="18" t="s">
        <v>64</v>
      </c>
      <c r="S85" s="18" t="s">
        <v>65</v>
      </c>
    </row>
    <row r="86" spans="1:25" s="18" customFormat="1" ht="11.25" customHeight="1" x14ac:dyDescent="0.25">
      <c r="A86" s="46" t="s">
        <v>66</v>
      </c>
      <c r="C86" s="18" t="s">
        <v>67</v>
      </c>
      <c r="F86" s="46"/>
      <c r="I86" s="18" t="s">
        <v>68</v>
      </c>
      <c r="N86" s="18" t="s">
        <v>69</v>
      </c>
      <c r="S86" s="18" t="s">
        <v>70</v>
      </c>
    </row>
    <row r="87" spans="1:25" s="18" customFormat="1" ht="11.25" customHeight="1" x14ac:dyDescent="0.25">
      <c r="A87" s="46" t="s">
        <v>71</v>
      </c>
      <c r="C87" s="18" t="s">
        <v>72</v>
      </c>
      <c r="F87" s="45"/>
      <c r="I87" s="18" t="s">
        <v>73</v>
      </c>
      <c r="N87" s="18" t="s">
        <v>74</v>
      </c>
      <c r="S87" s="18" t="s">
        <v>75</v>
      </c>
    </row>
    <row r="88" spans="1:25" s="18" customFormat="1" ht="11.25" customHeight="1" x14ac:dyDescent="0.25">
      <c r="A88" s="46" t="s">
        <v>76</v>
      </c>
      <c r="C88" s="18" t="s">
        <v>77</v>
      </c>
      <c r="I88" s="18" t="s">
        <v>78</v>
      </c>
      <c r="N88" s="18" t="s">
        <v>79</v>
      </c>
      <c r="S88" s="18" t="s">
        <v>80</v>
      </c>
    </row>
    <row r="89" spans="1:25" s="18" customFormat="1" ht="11.25" customHeight="1" x14ac:dyDescent="0.25">
      <c r="A89" s="46" t="s">
        <v>81</v>
      </c>
      <c r="C89" s="18" t="s">
        <v>82</v>
      </c>
      <c r="I89" s="18" t="s">
        <v>83</v>
      </c>
      <c r="N89" s="18" t="s">
        <v>84</v>
      </c>
      <c r="S89" s="18" t="s">
        <v>85</v>
      </c>
    </row>
    <row r="90" spans="1:25" s="18" customFormat="1" ht="11.25" customHeight="1" x14ac:dyDescent="0.25">
      <c r="A90" s="46" t="s">
        <v>86</v>
      </c>
      <c r="C90" s="18" t="s">
        <v>87</v>
      </c>
      <c r="I90" s="18" t="s">
        <v>88</v>
      </c>
      <c r="N90" s="18" t="s">
        <v>89</v>
      </c>
      <c r="S90" s="18" t="s">
        <v>90</v>
      </c>
    </row>
    <row r="91" spans="1:25" s="18" customFormat="1" ht="11.25" customHeight="1" x14ac:dyDescent="0.25">
      <c r="A91" s="46" t="s">
        <v>91</v>
      </c>
      <c r="C91" s="18" t="s">
        <v>92</v>
      </c>
      <c r="I91" s="18" t="s">
        <v>93</v>
      </c>
      <c r="N91" s="18" t="s">
        <v>94</v>
      </c>
      <c r="S91" s="18" t="s">
        <v>95</v>
      </c>
    </row>
    <row r="92" spans="1:25" s="18" customFormat="1" ht="11.25" customHeight="1" x14ac:dyDescent="0.25">
      <c r="A92" s="46" t="s">
        <v>96</v>
      </c>
      <c r="C92" s="18" t="s">
        <v>97</v>
      </c>
      <c r="I92" s="18" t="s">
        <v>98</v>
      </c>
      <c r="N92" s="18" t="s">
        <v>99</v>
      </c>
      <c r="S92" s="18" t="s">
        <v>100</v>
      </c>
    </row>
    <row r="93" spans="1:25" s="18" customFormat="1" ht="11.25" customHeight="1" x14ac:dyDescent="0.25">
      <c r="A93" s="46" t="s">
        <v>101</v>
      </c>
      <c r="C93" s="18" t="s">
        <v>102</v>
      </c>
      <c r="I93" s="18" t="s">
        <v>103</v>
      </c>
      <c r="N93" s="18" t="s">
        <v>104</v>
      </c>
      <c r="S93" s="18" t="s">
        <v>156</v>
      </c>
    </row>
    <row r="94" spans="1:25" s="18" customFormat="1" ht="11.25" customHeight="1" x14ac:dyDescent="0.25"/>
    <row r="95" spans="1:25" s="18" customFormat="1" ht="11.25" customHeight="1" x14ac:dyDescent="0.25">
      <c r="A95" s="231" t="s">
        <v>105</v>
      </c>
      <c r="B95" s="231"/>
      <c r="C95" s="231"/>
      <c r="D95" s="231"/>
      <c r="E95" s="231"/>
      <c r="F95" s="231"/>
      <c r="G95" s="231"/>
      <c r="H95" s="231"/>
      <c r="I95" s="231"/>
      <c r="J95" s="231"/>
      <c r="K95" s="231"/>
      <c r="L95" s="231"/>
      <c r="M95" s="231"/>
      <c r="N95" s="231"/>
      <c r="O95" s="231"/>
      <c r="P95" s="231"/>
      <c r="Q95" s="231"/>
      <c r="R95" s="231"/>
      <c r="S95" s="231"/>
      <c r="T95" s="231"/>
      <c r="U95" s="231"/>
      <c r="V95" s="231"/>
      <c r="W95" s="231"/>
      <c r="X95" s="231"/>
      <c r="Y95" s="231"/>
    </row>
    <row r="96" spans="1:25" s="18" customFormat="1" ht="11.25" customHeight="1" x14ac:dyDescent="0.25">
      <c r="A96" s="47" t="s">
        <v>106</v>
      </c>
    </row>
    <row r="97" spans="1:24" s="13" customFormat="1" ht="12" customHeight="1" x14ac:dyDescent="0.25">
      <c r="A97" s="14"/>
    </row>
    <row r="98" spans="1:24" s="91" customFormat="1" ht="9" x14ac:dyDescent="0.15">
      <c r="G98" s="92"/>
      <c r="H98" s="92"/>
      <c r="I98" s="92"/>
      <c r="J98" s="92"/>
      <c r="K98" s="92"/>
      <c r="L98" s="92"/>
      <c r="M98" s="92"/>
      <c r="N98" s="92"/>
      <c r="O98" s="92"/>
      <c r="P98" s="92"/>
      <c r="Q98" s="92"/>
      <c r="R98" s="92"/>
      <c r="S98" s="92"/>
      <c r="T98" s="92"/>
      <c r="U98" s="92"/>
      <c r="V98" s="92"/>
      <c r="W98" s="92"/>
      <c r="X98" s="92"/>
    </row>
    <row r="99" spans="1:24" s="91" customFormat="1" ht="9" x14ac:dyDescent="0.15">
      <c r="G99" s="92"/>
      <c r="H99" s="92"/>
      <c r="I99" s="92"/>
      <c r="J99" s="92"/>
      <c r="K99" s="92"/>
      <c r="L99" s="92"/>
      <c r="M99" s="92"/>
      <c r="N99" s="92"/>
      <c r="O99" s="92"/>
      <c r="P99" s="92"/>
      <c r="Q99" s="92"/>
      <c r="R99" s="92"/>
      <c r="S99" s="92"/>
      <c r="T99" s="92"/>
      <c r="U99" s="92"/>
      <c r="V99" s="92"/>
      <c r="W99" s="92"/>
      <c r="X99" s="92"/>
    </row>
    <row r="100" spans="1:24" s="15" customFormat="1" ht="9" x14ac:dyDescent="0.15"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</row>
    <row r="101" spans="1:24" s="15" customFormat="1" ht="9" x14ac:dyDescent="0.15"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</row>
    <row r="102" spans="1:24" s="15" customFormat="1" ht="9" x14ac:dyDescent="0.15"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</row>
    <row r="103" spans="1:24" s="15" customFormat="1" ht="9" x14ac:dyDescent="0.15"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</row>
    <row r="104" spans="1:24" s="15" customFormat="1" ht="9" x14ac:dyDescent="0.15"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</row>
    <row r="105" spans="1:24" s="15" customFormat="1" ht="9" x14ac:dyDescent="0.15"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</row>
    <row r="106" spans="1:24" s="15" customFormat="1" ht="9" x14ac:dyDescent="0.15"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</row>
    <row r="107" spans="1:24" s="15" customFormat="1" ht="9" x14ac:dyDescent="0.15"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</row>
    <row r="108" spans="1:24" s="15" customFormat="1" ht="9" x14ac:dyDescent="0.15"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</row>
    <row r="109" spans="1:24" s="15" customFormat="1" ht="9" x14ac:dyDescent="0.15"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</row>
    <row r="110" spans="1:24" s="15" customFormat="1" ht="9" x14ac:dyDescent="0.15"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</row>
    <row r="111" spans="1:24" s="15" customFormat="1" ht="9" x14ac:dyDescent="0.15"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</row>
    <row r="112" spans="1:24" s="15" customFormat="1" ht="9" x14ac:dyDescent="0.15"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16"/>
      <c r="U112" s="16"/>
      <c r="V112" s="16"/>
      <c r="W112" s="16"/>
      <c r="X112" s="16"/>
    </row>
    <row r="113" spans="7:24" s="15" customFormat="1" ht="9" x14ac:dyDescent="0.15"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/>
    </row>
    <row r="114" spans="7:24" s="15" customFormat="1" ht="9" x14ac:dyDescent="0.15"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6"/>
      <c r="X114" s="16"/>
    </row>
    <row r="115" spans="7:24" s="15" customFormat="1" ht="9" x14ac:dyDescent="0.15"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/>
      <c r="U115" s="16"/>
      <c r="V115" s="16"/>
      <c r="W115" s="16"/>
      <c r="X115" s="16"/>
    </row>
    <row r="116" spans="7:24" s="15" customFormat="1" ht="9" x14ac:dyDescent="0.15"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</row>
    <row r="117" spans="7:24" s="15" customFormat="1" ht="9" x14ac:dyDescent="0.15"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/>
      <c r="U117" s="16"/>
      <c r="V117" s="16"/>
      <c r="W117" s="16"/>
      <c r="X117" s="16"/>
    </row>
    <row r="118" spans="7:24" s="15" customFormat="1" ht="9" x14ac:dyDescent="0.15"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  <c r="S118" s="16"/>
      <c r="T118" s="16"/>
      <c r="U118" s="16"/>
      <c r="V118" s="16"/>
      <c r="W118" s="16"/>
      <c r="X118" s="16"/>
    </row>
    <row r="119" spans="7:24" s="15" customFormat="1" ht="9" x14ac:dyDescent="0.15"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/>
      <c r="U119" s="16"/>
      <c r="V119" s="16"/>
      <c r="W119" s="16"/>
      <c r="X119" s="16"/>
    </row>
    <row r="120" spans="7:24" s="15" customFormat="1" ht="9" x14ac:dyDescent="0.15"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  <c r="U120" s="16"/>
      <c r="V120" s="16"/>
      <c r="W120" s="16"/>
      <c r="X120" s="16"/>
    </row>
  </sheetData>
  <mergeCells count="62">
    <mergeCell ref="A95:Y95"/>
    <mergeCell ref="T70:T71"/>
    <mergeCell ref="U70:U71"/>
    <mergeCell ref="V70:V71"/>
    <mergeCell ref="W70:W71"/>
    <mergeCell ref="X70:X71"/>
    <mergeCell ref="Y70:Y71"/>
    <mergeCell ref="N70:N71"/>
    <mergeCell ref="O70:O71"/>
    <mergeCell ref="P70:P71"/>
    <mergeCell ref="Q70:Q71"/>
    <mergeCell ref="R70:R71"/>
    <mergeCell ref="S70:S71"/>
    <mergeCell ref="H70:H71"/>
    <mergeCell ref="I70:I71"/>
    <mergeCell ref="D62:E62"/>
    <mergeCell ref="D63:E63"/>
    <mergeCell ref="D64:E64"/>
    <mergeCell ref="D66:E66"/>
    <mergeCell ref="A72:Q72"/>
    <mergeCell ref="A69:A71"/>
    <mergeCell ref="B69:D69"/>
    <mergeCell ref="E69:Y69"/>
    <mergeCell ref="E70:E71"/>
    <mergeCell ref="F70:F71"/>
    <mergeCell ref="G70:G71"/>
    <mergeCell ref="J70:J71"/>
    <mergeCell ref="K70:K71"/>
    <mergeCell ref="L70:L71"/>
    <mergeCell ref="M70:M71"/>
    <mergeCell ref="D59:E59"/>
    <mergeCell ref="D31:E31"/>
    <mergeCell ref="D35:E35"/>
    <mergeCell ref="D36:E36"/>
    <mergeCell ref="D39:E39"/>
    <mergeCell ref="D40:E40"/>
    <mergeCell ref="D43:E43"/>
    <mergeCell ref="D44:E44"/>
    <mergeCell ref="D47:E47"/>
    <mergeCell ref="D50:E50"/>
    <mergeCell ref="D54:E54"/>
    <mergeCell ref="D55:E55"/>
    <mergeCell ref="D29:E29"/>
    <mergeCell ref="S6:V6"/>
    <mergeCell ref="D10:E10"/>
    <mergeCell ref="D11:E11"/>
    <mergeCell ref="D13:E13"/>
    <mergeCell ref="D16:E16"/>
    <mergeCell ref="D17:E17"/>
    <mergeCell ref="G6:J6"/>
    <mergeCell ref="K6:N6"/>
    <mergeCell ref="O6:R6"/>
    <mergeCell ref="D19:E19"/>
    <mergeCell ref="D22:E22"/>
    <mergeCell ref="D23:E23"/>
    <mergeCell ref="D25:E25"/>
    <mergeCell ref="D28:E28"/>
    <mergeCell ref="A4:A7"/>
    <mergeCell ref="B4:B7"/>
    <mergeCell ref="C4:C7"/>
    <mergeCell ref="D4:E7"/>
    <mergeCell ref="F4:F7"/>
  </mergeCells>
  <pageMargins left="0.19685039370078741" right="0" top="0.39370078740157483" bottom="0.19685039370078741" header="0.31496062992125984" footer="0.31496062992125984"/>
  <pageSetup paperSize="5" scale="57" orientation="landscape" r:id="rId1"/>
  <rowBreaks count="1" manualBreakCount="1">
    <brk id="68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84"/>
  <sheetViews>
    <sheetView tabSelected="1" view="pageBreakPreview" topLeftCell="A37" zoomScaleNormal="100" zoomScaleSheetLayoutView="100" workbookViewId="0">
      <selection activeCell="K49" sqref="K49"/>
    </sheetView>
  </sheetViews>
  <sheetFormatPr baseColWidth="10" defaultRowHeight="11.25" x14ac:dyDescent="0.2"/>
  <cols>
    <col min="1" max="1" width="41" style="147" customWidth="1"/>
    <col min="2" max="3" width="10" style="147" customWidth="1"/>
    <col min="4" max="4" width="10.5703125" style="154" customWidth="1"/>
    <col min="5" max="6" width="9.7109375" style="147" customWidth="1"/>
    <col min="7" max="18" width="10" style="154" customWidth="1"/>
    <col min="19" max="20" width="11.140625" style="154" customWidth="1"/>
    <col min="21" max="16384" width="11.42578125" style="147"/>
  </cols>
  <sheetData>
    <row r="2" spans="1:20" ht="15" x14ac:dyDescent="0.3">
      <c r="E2" s="151" t="s">
        <v>161</v>
      </c>
    </row>
    <row r="3" spans="1:20" ht="15" x14ac:dyDescent="0.3">
      <c r="A3" s="147" t="s">
        <v>167</v>
      </c>
      <c r="E3" s="151"/>
    </row>
    <row r="4" spans="1:20" x14ac:dyDescent="0.2">
      <c r="A4" s="147" t="s">
        <v>169</v>
      </c>
      <c r="E4" s="147" t="s">
        <v>168</v>
      </c>
      <c r="I4" s="147" t="s">
        <v>170</v>
      </c>
    </row>
    <row r="5" spans="1:20" x14ac:dyDescent="0.2">
      <c r="A5" s="147" t="s">
        <v>171</v>
      </c>
    </row>
    <row r="6" spans="1:20" ht="12" thickBot="1" x14ac:dyDescent="0.25"/>
    <row r="7" spans="1:20" ht="15" customHeight="1" x14ac:dyDescent="0.2">
      <c r="A7" s="234" t="s">
        <v>0</v>
      </c>
      <c r="B7" s="237" t="s">
        <v>9</v>
      </c>
      <c r="C7" s="237" t="s">
        <v>10</v>
      </c>
      <c r="D7" s="249" t="s">
        <v>108</v>
      </c>
      <c r="E7" s="242" t="s">
        <v>2</v>
      </c>
      <c r="F7" s="242"/>
      <c r="G7" s="245" t="s">
        <v>1</v>
      </c>
      <c r="H7" s="245"/>
      <c r="I7" s="245"/>
      <c r="J7" s="245"/>
      <c r="K7" s="245"/>
      <c r="L7" s="245"/>
      <c r="M7" s="245"/>
      <c r="N7" s="245"/>
      <c r="O7" s="245"/>
      <c r="P7" s="245"/>
      <c r="Q7" s="245"/>
      <c r="R7" s="246"/>
      <c r="S7" s="155"/>
      <c r="T7" s="155"/>
    </row>
    <row r="8" spans="1:20" ht="15.75" customHeight="1" x14ac:dyDescent="0.2">
      <c r="A8" s="235"/>
      <c r="B8" s="238"/>
      <c r="C8" s="238"/>
      <c r="D8" s="250"/>
      <c r="E8" s="243"/>
      <c r="F8" s="243"/>
      <c r="G8" s="247" t="s">
        <v>6</v>
      </c>
      <c r="H8" s="247"/>
      <c r="I8" s="247"/>
      <c r="J8" s="247"/>
      <c r="K8" s="247"/>
      <c r="L8" s="247"/>
      <c r="M8" s="247"/>
      <c r="N8" s="247"/>
      <c r="O8" s="247"/>
      <c r="P8" s="247"/>
      <c r="Q8" s="247"/>
      <c r="R8" s="248"/>
      <c r="S8" s="156"/>
      <c r="T8" s="156"/>
    </row>
    <row r="9" spans="1:20" s="154" customFormat="1" ht="15" customHeight="1" x14ac:dyDescent="0.2">
      <c r="A9" s="235"/>
      <c r="B9" s="238"/>
      <c r="C9" s="238"/>
      <c r="D9" s="250"/>
      <c r="E9" s="243"/>
      <c r="F9" s="243"/>
      <c r="G9" s="240" t="s">
        <v>128</v>
      </c>
      <c r="H9" s="240"/>
      <c r="I9" s="240"/>
      <c r="J9" s="240"/>
      <c r="K9" s="240" t="s">
        <v>131</v>
      </c>
      <c r="L9" s="240"/>
      <c r="M9" s="240"/>
      <c r="N9" s="240"/>
      <c r="O9" s="240" t="s">
        <v>130</v>
      </c>
      <c r="P9" s="240"/>
      <c r="Q9" s="240"/>
      <c r="R9" s="241"/>
      <c r="S9" s="152"/>
      <c r="T9" s="152"/>
    </row>
    <row r="10" spans="1:20" ht="15.75" customHeight="1" thickBot="1" x14ac:dyDescent="0.25">
      <c r="A10" s="236"/>
      <c r="B10" s="239"/>
      <c r="C10" s="239"/>
      <c r="D10" s="250"/>
      <c r="E10" s="244"/>
      <c r="F10" s="244"/>
      <c r="G10" s="157" t="s">
        <v>14</v>
      </c>
      <c r="H10" s="157" t="s">
        <v>15</v>
      </c>
      <c r="I10" s="157" t="s">
        <v>12</v>
      </c>
      <c r="J10" s="157" t="s">
        <v>13</v>
      </c>
      <c r="K10" s="157" t="s">
        <v>14</v>
      </c>
      <c r="L10" s="157" t="s">
        <v>15</v>
      </c>
      <c r="M10" s="157" t="s">
        <v>12</v>
      </c>
      <c r="N10" s="157" t="s">
        <v>13</v>
      </c>
      <c r="O10" s="157" t="s">
        <v>14</v>
      </c>
      <c r="P10" s="157" t="s">
        <v>15</v>
      </c>
      <c r="Q10" s="157" t="s">
        <v>12</v>
      </c>
      <c r="R10" s="158" t="s">
        <v>13</v>
      </c>
    </row>
    <row r="11" spans="1:20" ht="15" customHeight="1" x14ac:dyDescent="0.2">
      <c r="A11" s="182"/>
      <c r="B11" s="184"/>
      <c r="C11" s="184"/>
      <c r="D11" s="184"/>
      <c r="E11" s="186"/>
      <c r="F11" s="165" t="s">
        <v>189</v>
      </c>
      <c r="G11" s="166"/>
      <c r="H11" s="166"/>
      <c r="I11" s="166"/>
      <c r="J11" s="166"/>
      <c r="K11" s="166"/>
      <c r="L11" s="166"/>
      <c r="M11" s="166"/>
      <c r="N11" s="166"/>
      <c r="O11" s="166"/>
      <c r="P11" s="166"/>
      <c r="Q11" s="166"/>
      <c r="R11" s="167"/>
    </row>
    <row r="12" spans="1:20" ht="15" customHeight="1" x14ac:dyDescent="0.2">
      <c r="A12" s="135" t="s">
        <v>116</v>
      </c>
      <c r="B12" s="136">
        <v>8500</v>
      </c>
      <c r="C12" s="188" t="s">
        <v>11</v>
      </c>
      <c r="D12" s="188"/>
      <c r="E12" s="116"/>
      <c r="F12" s="116"/>
      <c r="G12" s="113">
        <f>+B12/2</f>
        <v>4250</v>
      </c>
      <c r="H12" s="113">
        <f>+B12/2</f>
        <v>4250</v>
      </c>
      <c r="I12" s="113">
        <v>0</v>
      </c>
      <c r="J12" s="113">
        <v>0</v>
      </c>
      <c r="K12" s="113">
        <v>0</v>
      </c>
      <c r="L12" s="113">
        <v>0</v>
      </c>
      <c r="M12" s="113">
        <v>0</v>
      </c>
      <c r="N12" s="113">
        <v>0</v>
      </c>
      <c r="O12" s="188"/>
      <c r="P12" s="188"/>
      <c r="Q12" s="188"/>
      <c r="R12" s="189"/>
    </row>
    <row r="13" spans="1:20" ht="15" customHeight="1" x14ac:dyDescent="0.2">
      <c r="A13" s="90" t="s">
        <v>175</v>
      </c>
      <c r="B13" s="7"/>
      <c r="C13" s="179"/>
      <c r="D13" s="181">
        <v>300</v>
      </c>
      <c r="E13" s="137">
        <f>+B12/D13</f>
        <v>28.333333333333332</v>
      </c>
      <c r="F13" s="137">
        <v>29</v>
      </c>
      <c r="G13" s="113">
        <f>+G12/D13</f>
        <v>14.166666666666666</v>
      </c>
      <c r="H13" s="113">
        <v>15</v>
      </c>
      <c r="I13" s="113">
        <f>+I12/D13</f>
        <v>0</v>
      </c>
      <c r="J13" s="113">
        <f>+J12/D13</f>
        <v>0</v>
      </c>
      <c r="K13" s="113">
        <f>+K12/D13</f>
        <v>0</v>
      </c>
      <c r="L13" s="113">
        <f>+L12/D13</f>
        <v>0</v>
      </c>
      <c r="M13" s="113">
        <f>+M12/D13</f>
        <v>0</v>
      </c>
      <c r="N13" s="113">
        <f>+N12/D13</f>
        <v>0</v>
      </c>
      <c r="O13" s="188"/>
      <c r="P13" s="188"/>
      <c r="Q13" s="188"/>
      <c r="R13" s="189"/>
    </row>
    <row r="14" spans="1:20" ht="15" customHeight="1" x14ac:dyDescent="0.2">
      <c r="A14" s="90" t="s">
        <v>176</v>
      </c>
      <c r="B14" s="116"/>
      <c r="C14" s="188"/>
      <c r="D14" s="181">
        <v>1000</v>
      </c>
      <c r="E14" s="137">
        <f>+B12/D14</f>
        <v>8.5</v>
      </c>
      <c r="F14" s="137">
        <v>9</v>
      </c>
      <c r="G14" s="113">
        <f>+G12/D14</f>
        <v>4.25</v>
      </c>
      <c r="H14" s="113">
        <v>5</v>
      </c>
      <c r="I14" s="113">
        <f>+I12/D14</f>
        <v>0</v>
      </c>
      <c r="J14" s="113">
        <v>1</v>
      </c>
      <c r="K14" s="113">
        <f>+K12/D14</f>
        <v>0</v>
      </c>
      <c r="L14" s="113">
        <v>0</v>
      </c>
      <c r="M14" s="113">
        <f>+M12/D14</f>
        <v>0</v>
      </c>
      <c r="N14" s="113">
        <f>+N12/D14</f>
        <v>0</v>
      </c>
      <c r="O14" s="188"/>
      <c r="P14" s="188"/>
      <c r="Q14" s="188"/>
      <c r="R14" s="189"/>
    </row>
    <row r="15" spans="1:20" ht="15" customHeight="1" x14ac:dyDescent="0.2">
      <c r="A15" s="90" t="s">
        <v>134</v>
      </c>
      <c r="B15" s="180">
        <v>7200</v>
      </c>
      <c r="C15" s="180" t="s">
        <v>16</v>
      </c>
      <c r="D15" s="180"/>
      <c r="E15" s="116"/>
      <c r="F15" s="116"/>
      <c r="G15" s="113">
        <f>+(G12/B12)*B15</f>
        <v>3600</v>
      </c>
      <c r="H15" s="113">
        <f>+(H12/B12)*B15</f>
        <v>3600</v>
      </c>
      <c r="I15" s="113">
        <f>+(I12/B12)*B15</f>
        <v>0</v>
      </c>
      <c r="J15" s="113">
        <f>+(J12/B12)*B15</f>
        <v>0</v>
      </c>
      <c r="K15" s="113">
        <f>+(K12/B12)*B15</f>
        <v>0</v>
      </c>
      <c r="L15" s="113">
        <f>+(L12/B12)*B15</f>
        <v>0</v>
      </c>
      <c r="M15" s="113">
        <f>+(M12/B12)*B15</f>
        <v>0</v>
      </c>
      <c r="N15" s="113">
        <f>+(N12/B12)*B15</f>
        <v>0</v>
      </c>
      <c r="O15" s="188"/>
      <c r="P15" s="188"/>
      <c r="Q15" s="188"/>
      <c r="R15" s="189"/>
    </row>
    <row r="16" spans="1:20" ht="15" customHeight="1" x14ac:dyDescent="0.2">
      <c r="A16" s="90"/>
      <c r="B16" s="180"/>
      <c r="C16" s="180"/>
      <c r="D16" s="180" t="s">
        <v>18</v>
      </c>
      <c r="E16" s="180">
        <f>+B15/50</f>
        <v>144</v>
      </c>
      <c r="F16" s="180">
        <v>144</v>
      </c>
      <c r="G16" s="113">
        <f t="shared" ref="G16:N16" si="0">+G15/50</f>
        <v>72</v>
      </c>
      <c r="H16" s="113">
        <f t="shared" si="0"/>
        <v>72</v>
      </c>
      <c r="I16" s="113">
        <f t="shared" si="0"/>
        <v>0</v>
      </c>
      <c r="J16" s="113">
        <f t="shared" si="0"/>
        <v>0</v>
      </c>
      <c r="K16" s="113">
        <f t="shared" si="0"/>
        <v>0</v>
      </c>
      <c r="L16" s="113">
        <f t="shared" si="0"/>
        <v>0</v>
      </c>
      <c r="M16" s="113">
        <f t="shared" si="0"/>
        <v>0</v>
      </c>
      <c r="N16" s="113">
        <f t="shared" si="0"/>
        <v>0</v>
      </c>
      <c r="O16" s="188"/>
      <c r="P16" s="188"/>
      <c r="Q16" s="188"/>
      <c r="R16" s="189"/>
    </row>
    <row r="17" spans="1:18" ht="15" customHeight="1" x14ac:dyDescent="0.2">
      <c r="A17" s="90"/>
      <c r="B17" s="180"/>
      <c r="C17" s="180"/>
      <c r="D17" s="180"/>
      <c r="E17" s="180"/>
      <c r="F17" s="180"/>
      <c r="G17" s="113"/>
      <c r="H17" s="113"/>
      <c r="I17" s="113"/>
      <c r="J17" s="113"/>
      <c r="K17" s="113"/>
      <c r="L17" s="113"/>
      <c r="M17" s="113"/>
      <c r="N17" s="113"/>
      <c r="O17" s="188"/>
      <c r="P17" s="188"/>
      <c r="Q17" s="188"/>
      <c r="R17" s="189"/>
    </row>
    <row r="18" spans="1:18" ht="15" customHeight="1" x14ac:dyDescent="0.2">
      <c r="A18" s="135" t="s">
        <v>118</v>
      </c>
      <c r="B18" s="136">
        <v>11232</v>
      </c>
      <c r="C18" s="188" t="s">
        <v>11</v>
      </c>
      <c r="D18" s="188"/>
      <c r="E18" s="116"/>
      <c r="F18" s="116"/>
      <c r="G18" s="113">
        <v>0</v>
      </c>
      <c r="H18" s="113">
        <f>+B18/3</f>
        <v>3744</v>
      </c>
      <c r="I18" s="113">
        <f>+B18/3</f>
        <v>3744</v>
      </c>
      <c r="J18" s="113">
        <f>+B18/3</f>
        <v>3744</v>
      </c>
      <c r="K18" s="113">
        <v>0</v>
      </c>
      <c r="L18" s="113">
        <v>0</v>
      </c>
      <c r="M18" s="113">
        <v>0</v>
      </c>
      <c r="N18" s="113">
        <v>0</v>
      </c>
      <c r="O18" s="188"/>
      <c r="P18" s="188"/>
      <c r="Q18" s="188"/>
      <c r="R18" s="189"/>
    </row>
    <row r="19" spans="1:18" ht="15" customHeight="1" x14ac:dyDescent="0.2">
      <c r="A19" s="90" t="s">
        <v>177</v>
      </c>
      <c r="B19" s="7"/>
      <c r="C19" s="179"/>
      <c r="D19" s="181">
        <v>300</v>
      </c>
      <c r="E19" s="137">
        <f>+B18/D19</f>
        <v>37.44</v>
      </c>
      <c r="F19" s="137">
        <v>38</v>
      </c>
      <c r="G19" s="113">
        <f>+G18/D19</f>
        <v>0</v>
      </c>
      <c r="H19" s="113">
        <f>+H18/D19</f>
        <v>12.48</v>
      </c>
      <c r="I19" s="113">
        <v>13</v>
      </c>
      <c r="J19" s="113">
        <v>13</v>
      </c>
      <c r="K19" s="113">
        <f>+K18/D19</f>
        <v>0</v>
      </c>
      <c r="L19" s="113">
        <f>+L18/D19</f>
        <v>0</v>
      </c>
      <c r="M19" s="113">
        <f>+M18/D19</f>
        <v>0</v>
      </c>
      <c r="N19" s="113">
        <f>+N18/D19</f>
        <v>0</v>
      </c>
      <c r="O19" s="188"/>
      <c r="P19" s="188"/>
      <c r="Q19" s="188"/>
      <c r="R19" s="189"/>
    </row>
    <row r="20" spans="1:18" ht="15" customHeight="1" x14ac:dyDescent="0.2">
      <c r="A20" s="90" t="s">
        <v>178</v>
      </c>
      <c r="B20" s="116"/>
      <c r="C20" s="188"/>
      <c r="D20" s="181">
        <v>800</v>
      </c>
      <c r="E20" s="137">
        <f>+B18/D20</f>
        <v>14.04</v>
      </c>
      <c r="F20" s="137">
        <v>15</v>
      </c>
      <c r="G20" s="113">
        <f>+G18/D20</f>
        <v>0</v>
      </c>
      <c r="H20" s="113">
        <f>+H18/D20</f>
        <v>4.68</v>
      </c>
      <c r="I20" s="113">
        <f>+I18/D20</f>
        <v>4.68</v>
      </c>
      <c r="J20" s="113">
        <f>+J18/D20</f>
        <v>4.68</v>
      </c>
      <c r="K20" s="113">
        <f>+K18/D20</f>
        <v>0</v>
      </c>
      <c r="L20" s="113">
        <f>+L18/D20+1</f>
        <v>1</v>
      </c>
      <c r="M20" s="113">
        <f>+M18/D20</f>
        <v>0</v>
      </c>
      <c r="N20" s="113">
        <f>+N18/D20</f>
        <v>0</v>
      </c>
      <c r="O20" s="188"/>
      <c r="P20" s="188"/>
      <c r="Q20" s="188"/>
      <c r="R20" s="189"/>
    </row>
    <row r="21" spans="1:18" ht="15" customHeight="1" x14ac:dyDescent="0.2">
      <c r="A21" s="90" t="s">
        <v>137</v>
      </c>
      <c r="B21" s="180">
        <v>7200</v>
      </c>
      <c r="C21" s="180" t="s">
        <v>16</v>
      </c>
      <c r="D21" s="180"/>
      <c r="E21" s="116"/>
      <c r="F21" s="116"/>
      <c r="G21" s="113">
        <f>+(G18/B18)*B21</f>
        <v>0</v>
      </c>
      <c r="H21" s="113">
        <f>+(H18/B18)*B21</f>
        <v>2400</v>
      </c>
      <c r="I21" s="113">
        <f>+(I18/B18)*B21</f>
        <v>2400</v>
      </c>
      <c r="J21" s="113">
        <f>+(J18/B18)*B21</f>
        <v>2400</v>
      </c>
      <c r="K21" s="113">
        <f>+(K18/B18)*B21</f>
        <v>0</v>
      </c>
      <c r="L21" s="113">
        <f>+(L18/B18)*B21</f>
        <v>0</v>
      </c>
      <c r="M21" s="113">
        <f>+(M18/B18)*B21</f>
        <v>0</v>
      </c>
      <c r="N21" s="113">
        <f>+(N18/B18)*B21</f>
        <v>0</v>
      </c>
      <c r="O21" s="188"/>
      <c r="P21" s="188"/>
      <c r="Q21" s="188"/>
      <c r="R21" s="189"/>
    </row>
    <row r="22" spans="1:18" ht="15" customHeight="1" x14ac:dyDescent="0.2">
      <c r="A22" s="90"/>
      <c r="B22" s="180"/>
      <c r="C22" s="180"/>
      <c r="D22" s="180" t="s">
        <v>18</v>
      </c>
      <c r="E22" s="180">
        <f>+B21/50</f>
        <v>144</v>
      </c>
      <c r="F22" s="180">
        <v>144</v>
      </c>
      <c r="G22" s="113">
        <f t="shared" ref="G22:N22" si="1">+G21/50</f>
        <v>0</v>
      </c>
      <c r="H22" s="113">
        <f t="shared" si="1"/>
        <v>48</v>
      </c>
      <c r="I22" s="113">
        <f t="shared" si="1"/>
        <v>48</v>
      </c>
      <c r="J22" s="113">
        <f t="shared" si="1"/>
        <v>48</v>
      </c>
      <c r="K22" s="113">
        <f t="shared" si="1"/>
        <v>0</v>
      </c>
      <c r="L22" s="113">
        <f t="shared" si="1"/>
        <v>0</v>
      </c>
      <c r="M22" s="113">
        <f t="shared" si="1"/>
        <v>0</v>
      </c>
      <c r="N22" s="113">
        <f t="shared" si="1"/>
        <v>0</v>
      </c>
      <c r="O22" s="188"/>
      <c r="P22" s="188"/>
      <c r="Q22" s="188"/>
      <c r="R22" s="189"/>
    </row>
    <row r="23" spans="1:18" ht="15" customHeight="1" x14ac:dyDescent="0.2">
      <c r="A23" s="183"/>
      <c r="B23" s="185"/>
      <c r="C23" s="185"/>
      <c r="D23" s="185"/>
      <c r="E23" s="187"/>
      <c r="F23" s="187"/>
      <c r="G23" s="188"/>
      <c r="H23" s="188"/>
      <c r="I23" s="188"/>
      <c r="J23" s="188"/>
      <c r="K23" s="188"/>
      <c r="L23" s="188"/>
      <c r="M23" s="188"/>
      <c r="N23" s="188"/>
      <c r="O23" s="188"/>
      <c r="P23" s="188"/>
      <c r="Q23" s="188"/>
      <c r="R23" s="189"/>
    </row>
    <row r="24" spans="1:18" ht="15" customHeight="1" x14ac:dyDescent="0.2">
      <c r="A24" s="135" t="s">
        <v>117</v>
      </c>
      <c r="B24" s="136">
        <v>17280</v>
      </c>
      <c r="C24" s="188" t="s">
        <v>11</v>
      </c>
      <c r="D24" s="188"/>
      <c r="E24" s="116"/>
      <c r="F24" s="116"/>
      <c r="G24" s="113">
        <v>0</v>
      </c>
      <c r="H24" s="113">
        <v>0</v>
      </c>
      <c r="I24" s="113">
        <f>+B24/3</f>
        <v>5760</v>
      </c>
      <c r="J24" s="113">
        <f>+B24/3</f>
        <v>5760</v>
      </c>
      <c r="K24" s="113">
        <f>+B24/3</f>
        <v>5760</v>
      </c>
      <c r="L24" s="113">
        <v>0</v>
      </c>
      <c r="M24" s="113">
        <v>0</v>
      </c>
      <c r="N24" s="113">
        <v>0</v>
      </c>
      <c r="O24" s="188"/>
      <c r="P24" s="188"/>
      <c r="Q24" s="188"/>
      <c r="R24" s="189"/>
    </row>
    <row r="25" spans="1:18" ht="15" customHeight="1" x14ac:dyDescent="0.2">
      <c r="A25" s="90" t="s">
        <v>179</v>
      </c>
      <c r="B25" s="7"/>
      <c r="C25" s="179"/>
      <c r="D25" s="181">
        <v>200</v>
      </c>
      <c r="E25" s="137">
        <f>+B24/D25</f>
        <v>86.4</v>
      </c>
      <c r="F25" s="137">
        <v>87</v>
      </c>
      <c r="G25" s="113">
        <f>+G24/D25</f>
        <v>0</v>
      </c>
      <c r="H25" s="113">
        <f>+H24/D25</f>
        <v>0</v>
      </c>
      <c r="I25" s="113">
        <f>+I24/D25</f>
        <v>28.8</v>
      </c>
      <c r="J25" s="113">
        <f>+J24/D25</f>
        <v>28.8</v>
      </c>
      <c r="K25" s="113">
        <f>+K24/D25</f>
        <v>28.8</v>
      </c>
      <c r="L25" s="113">
        <f>+L24/D25</f>
        <v>0</v>
      </c>
      <c r="M25" s="113">
        <f>+M24/D25</f>
        <v>0</v>
      </c>
      <c r="N25" s="113">
        <f>+N24/D25</f>
        <v>0</v>
      </c>
      <c r="O25" s="188"/>
      <c r="P25" s="188"/>
      <c r="Q25" s="188"/>
      <c r="R25" s="189"/>
    </row>
    <row r="26" spans="1:18" ht="15" customHeight="1" x14ac:dyDescent="0.2">
      <c r="A26" s="90" t="s">
        <v>180</v>
      </c>
      <c r="B26" s="116"/>
      <c r="C26" s="188"/>
      <c r="D26" s="181">
        <v>500</v>
      </c>
      <c r="E26" s="137">
        <f>+B24/D26</f>
        <v>34.56</v>
      </c>
      <c r="F26" s="137">
        <v>35</v>
      </c>
      <c r="G26" s="113">
        <f>+G24/D26</f>
        <v>0</v>
      </c>
      <c r="H26" s="113">
        <f>+H24/D26</f>
        <v>0</v>
      </c>
      <c r="I26" s="113">
        <f>+I24/D26</f>
        <v>11.52</v>
      </c>
      <c r="J26" s="113">
        <f>+J24/D26</f>
        <v>11.52</v>
      </c>
      <c r="K26" s="113">
        <v>11</v>
      </c>
      <c r="L26" s="113">
        <v>0</v>
      </c>
      <c r="M26" s="113">
        <f>+M24/D26</f>
        <v>0</v>
      </c>
      <c r="N26" s="113">
        <f>+N24/D26</f>
        <v>0</v>
      </c>
      <c r="O26" s="188"/>
      <c r="P26" s="188"/>
      <c r="Q26" s="188"/>
      <c r="R26" s="189"/>
    </row>
    <row r="27" spans="1:18" ht="15" customHeight="1" x14ac:dyDescent="0.2">
      <c r="A27" s="90" t="s">
        <v>137</v>
      </c>
      <c r="B27" s="180">
        <v>7200</v>
      </c>
      <c r="C27" s="180" t="s">
        <v>16</v>
      </c>
      <c r="D27" s="180"/>
      <c r="E27" s="116"/>
      <c r="F27" s="116"/>
      <c r="G27" s="113">
        <f>+(G24/B24)*B27</f>
        <v>0</v>
      </c>
      <c r="H27" s="113">
        <f>+(H24/B24)*B27</f>
        <v>0</v>
      </c>
      <c r="I27" s="113">
        <f>+(I24/B24)*B27</f>
        <v>2400</v>
      </c>
      <c r="J27" s="113">
        <f>+(J24/B24)*B27</f>
        <v>2400</v>
      </c>
      <c r="K27" s="113">
        <f>+(K24/B24)*B27</f>
        <v>2400</v>
      </c>
      <c r="L27" s="113">
        <f>+(L24/B24)*B27</f>
        <v>0</v>
      </c>
      <c r="M27" s="113">
        <f>+(M24/B24)*B27</f>
        <v>0</v>
      </c>
      <c r="N27" s="113">
        <f>+(N24/B24)*B27</f>
        <v>0</v>
      </c>
      <c r="O27" s="188"/>
      <c r="P27" s="188"/>
      <c r="Q27" s="188"/>
      <c r="R27" s="189"/>
    </row>
    <row r="28" spans="1:18" ht="15" customHeight="1" x14ac:dyDescent="0.2">
      <c r="A28" s="90"/>
      <c r="B28" s="180"/>
      <c r="C28" s="180"/>
      <c r="D28" s="180" t="s">
        <v>18</v>
      </c>
      <c r="E28" s="180">
        <f>+B27/50</f>
        <v>144</v>
      </c>
      <c r="F28" s="180">
        <v>144</v>
      </c>
      <c r="G28" s="113">
        <f t="shared" ref="G28:N28" si="2">+G27/50</f>
        <v>0</v>
      </c>
      <c r="H28" s="113">
        <f t="shared" si="2"/>
        <v>0</v>
      </c>
      <c r="I28" s="113">
        <f>+I27/50</f>
        <v>48</v>
      </c>
      <c r="J28" s="113">
        <f t="shared" si="2"/>
        <v>48</v>
      </c>
      <c r="K28" s="113">
        <f t="shared" si="2"/>
        <v>48</v>
      </c>
      <c r="L28" s="113">
        <f t="shared" si="2"/>
        <v>0</v>
      </c>
      <c r="M28" s="113">
        <f t="shared" si="2"/>
        <v>0</v>
      </c>
      <c r="N28" s="113">
        <f t="shared" si="2"/>
        <v>0</v>
      </c>
      <c r="O28" s="188"/>
      <c r="P28" s="188"/>
      <c r="Q28" s="188"/>
      <c r="R28" s="189"/>
    </row>
    <row r="29" spans="1:18" ht="15" customHeight="1" x14ac:dyDescent="0.2">
      <c r="A29" s="90"/>
      <c r="B29" s="180"/>
      <c r="C29" s="159" t="s">
        <v>16</v>
      </c>
      <c r="D29" s="160" t="s">
        <v>174</v>
      </c>
      <c r="E29" s="180"/>
      <c r="F29" s="180"/>
      <c r="G29" s="113"/>
      <c r="H29" s="113"/>
      <c r="I29" s="113"/>
      <c r="J29" s="113"/>
      <c r="K29" s="113"/>
      <c r="L29" s="113"/>
      <c r="M29" s="113"/>
      <c r="N29" s="113"/>
      <c r="O29" s="188"/>
      <c r="P29" s="188"/>
      <c r="Q29" s="188"/>
      <c r="R29" s="189"/>
    </row>
    <row r="30" spans="1:18" ht="15" customHeight="1" x14ac:dyDescent="0.2">
      <c r="A30" s="135" t="s">
        <v>181</v>
      </c>
      <c r="B30" s="136">
        <v>2400</v>
      </c>
      <c r="C30" s="188" t="s">
        <v>11</v>
      </c>
      <c r="D30" s="188"/>
      <c r="E30" s="116"/>
      <c r="F30" s="116"/>
      <c r="G30" s="113">
        <v>0</v>
      </c>
      <c r="H30" s="113">
        <v>0</v>
      </c>
      <c r="I30" s="113">
        <f>+B30/3</f>
        <v>800</v>
      </c>
      <c r="J30" s="113">
        <f>+B30/3</f>
        <v>800</v>
      </c>
      <c r="K30" s="113">
        <f>+B30/3</f>
        <v>800</v>
      </c>
      <c r="L30" s="113">
        <v>0</v>
      </c>
      <c r="M30" s="113">
        <v>0</v>
      </c>
      <c r="N30" s="113">
        <v>0</v>
      </c>
      <c r="O30" s="188"/>
      <c r="P30" s="188"/>
      <c r="Q30" s="188"/>
      <c r="R30" s="189"/>
    </row>
    <row r="31" spans="1:18" ht="15" customHeight="1" x14ac:dyDescent="0.2">
      <c r="A31" s="90" t="s">
        <v>163</v>
      </c>
      <c r="B31" s="7"/>
      <c r="C31" s="179"/>
      <c r="D31" s="181">
        <v>100</v>
      </c>
      <c r="E31" s="137">
        <f>+B30/D31</f>
        <v>24</v>
      </c>
      <c r="F31" s="137">
        <v>24</v>
      </c>
      <c r="G31" s="113">
        <f>+G30/D31</f>
        <v>0</v>
      </c>
      <c r="H31" s="113">
        <f>+H30/D31</f>
        <v>0</v>
      </c>
      <c r="I31" s="113">
        <f>+I30/D31</f>
        <v>8</v>
      </c>
      <c r="J31" s="113">
        <f>+J30/D31</f>
        <v>8</v>
      </c>
      <c r="K31" s="113">
        <f>+K30/D31</f>
        <v>8</v>
      </c>
      <c r="L31" s="113">
        <f>+L30/D31</f>
        <v>0</v>
      </c>
      <c r="M31" s="113">
        <f>+M30/D31</f>
        <v>0</v>
      </c>
      <c r="N31" s="113">
        <f>+N30/D31</f>
        <v>0</v>
      </c>
      <c r="O31" s="188"/>
      <c r="P31" s="188"/>
      <c r="Q31" s="188"/>
      <c r="R31" s="189"/>
    </row>
    <row r="32" spans="1:18" ht="15" customHeight="1" x14ac:dyDescent="0.2">
      <c r="A32" s="90" t="s">
        <v>164</v>
      </c>
      <c r="B32" s="116"/>
      <c r="C32" s="188"/>
      <c r="D32" s="181">
        <v>1000</v>
      </c>
      <c r="E32" s="137">
        <f>+B30/D32</f>
        <v>2.4</v>
      </c>
      <c r="F32" s="137">
        <v>3</v>
      </c>
      <c r="G32" s="113">
        <f>+G30/D32</f>
        <v>0</v>
      </c>
      <c r="H32" s="113">
        <f>+H30/D32</f>
        <v>0</v>
      </c>
      <c r="I32" s="113">
        <f>+I30/D32</f>
        <v>0.8</v>
      </c>
      <c r="J32" s="113">
        <f>+J30/D32</f>
        <v>0.8</v>
      </c>
      <c r="K32" s="113">
        <v>1</v>
      </c>
      <c r="L32" s="113">
        <v>0</v>
      </c>
      <c r="M32" s="113">
        <f>+M30/D32</f>
        <v>0</v>
      </c>
      <c r="N32" s="113">
        <f>+N30/D32</f>
        <v>0</v>
      </c>
      <c r="O32" s="188"/>
      <c r="P32" s="188"/>
      <c r="Q32" s="188"/>
      <c r="R32" s="189"/>
    </row>
    <row r="33" spans="1:18" ht="15" customHeight="1" x14ac:dyDescent="0.2">
      <c r="A33" s="90" t="s">
        <v>137</v>
      </c>
      <c r="B33" s="180">
        <v>2000</v>
      </c>
      <c r="C33" s="180" t="s">
        <v>16</v>
      </c>
      <c r="D33" s="180"/>
      <c r="E33" s="116"/>
      <c r="F33" s="116"/>
      <c r="G33" s="113">
        <f>+(G30/B30)*B33</f>
        <v>0</v>
      </c>
      <c r="H33" s="113">
        <f>+(H30/B30)*B33</f>
        <v>0</v>
      </c>
      <c r="I33" s="113">
        <f>+(I30/B30)*B33</f>
        <v>666.66666666666663</v>
      </c>
      <c r="J33" s="113">
        <f>+(J30/B30)*B33</f>
        <v>666.66666666666663</v>
      </c>
      <c r="K33" s="113">
        <f>+(K30/B30)*B33</f>
        <v>666.66666666666663</v>
      </c>
      <c r="L33" s="113">
        <f>+(L30/B30)*B33</f>
        <v>0</v>
      </c>
      <c r="M33" s="113">
        <f>+(M30/B30)*B33</f>
        <v>0</v>
      </c>
      <c r="N33" s="113">
        <f>+(N30/B30)*B33</f>
        <v>0</v>
      </c>
      <c r="O33" s="188"/>
      <c r="P33" s="188"/>
      <c r="Q33" s="188"/>
      <c r="R33" s="189"/>
    </row>
    <row r="34" spans="1:18" ht="15" customHeight="1" x14ac:dyDescent="0.2">
      <c r="A34" s="90"/>
      <c r="B34" s="180"/>
      <c r="C34" s="180"/>
      <c r="D34" s="180" t="s">
        <v>18</v>
      </c>
      <c r="E34" s="180">
        <f>+B33/50</f>
        <v>40</v>
      </c>
      <c r="F34" s="180">
        <v>40</v>
      </c>
      <c r="G34" s="113">
        <f t="shared" ref="G34:N34" si="3">+G33/50</f>
        <v>0</v>
      </c>
      <c r="H34" s="113">
        <f t="shared" si="3"/>
        <v>0</v>
      </c>
      <c r="I34" s="113">
        <f t="shared" si="3"/>
        <v>13.333333333333332</v>
      </c>
      <c r="J34" s="113">
        <f t="shared" si="3"/>
        <v>13.333333333333332</v>
      </c>
      <c r="K34" s="113">
        <v>14</v>
      </c>
      <c r="L34" s="113">
        <f t="shared" si="3"/>
        <v>0</v>
      </c>
      <c r="M34" s="113">
        <f t="shared" si="3"/>
        <v>0</v>
      </c>
      <c r="N34" s="113">
        <f t="shared" si="3"/>
        <v>0</v>
      </c>
      <c r="O34" s="188"/>
      <c r="P34" s="188"/>
      <c r="Q34" s="188"/>
      <c r="R34" s="189"/>
    </row>
    <row r="35" spans="1:18" ht="15" customHeight="1" x14ac:dyDescent="0.2">
      <c r="A35" s="90"/>
      <c r="B35" s="180"/>
      <c r="C35" s="180"/>
      <c r="D35" s="180"/>
      <c r="E35" s="180"/>
      <c r="F35" s="180"/>
      <c r="G35" s="113"/>
      <c r="H35" s="113"/>
      <c r="I35" s="113"/>
      <c r="J35" s="113"/>
      <c r="K35" s="113"/>
      <c r="L35" s="113"/>
      <c r="M35" s="113"/>
      <c r="N35" s="113"/>
      <c r="O35" s="188"/>
      <c r="P35" s="188"/>
      <c r="Q35" s="188"/>
      <c r="R35" s="189"/>
    </row>
    <row r="36" spans="1:18" ht="15" customHeight="1" x14ac:dyDescent="0.2">
      <c r="A36" s="135" t="s">
        <v>119</v>
      </c>
      <c r="B36" s="136">
        <v>60</v>
      </c>
      <c r="C36" s="188" t="s">
        <v>11</v>
      </c>
      <c r="D36" s="188"/>
      <c r="E36" s="116"/>
      <c r="F36" s="116"/>
      <c r="G36" s="113">
        <v>0</v>
      </c>
      <c r="H36" s="113">
        <v>0</v>
      </c>
      <c r="I36" s="113"/>
      <c r="J36" s="113"/>
      <c r="K36" s="188"/>
      <c r="L36" s="113">
        <f>+B36/3</f>
        <v>20</v>
      </c>
      <c r="M36" s="113">
        <f>+B36/3</f>
        <v>20</v>
      </c>
      <c r="N36" s="113">
        <f>+B36/3</f>
        <v>20</v>
      </c>
      <c r="O36" s="188"/>
      <c r="P36" s="188"/>
      <c r="Q36" s="188"/>
      <c r="R36" s="189"/>
    </row>
    <row r="37" spans="1:18" ht="15" customHeight="1" x14ac:dyDescent="0.2">
      <c r="A37" s="90" t="s">
        <v>20</v>
      </c>
      <c r="B37" s="136"/>
      <c r="C37" s="188"/>
      <c r="D37" s="188"/>
      <c r="E37" s="116"/>
      <c r="F37" s="116"/>
      <c r="G37" s="113"/>
      <c r="H37" s="113"/>
      <c r="I37" s="113"/>
      <c r="J37" s="113"/>
      <c r="K37" s="188"/>
      <c r="L37" s="113"/>
      <c r="M37" s="113"/>
      <c r="N37" s="113"/>
      <c r="O37" s="188"/>
      <c r="P37" s="188"/>
      <c r="Q37" s="188"/>
      <c r="R37" s="189"/>
    </row>
    <row r="38" spans="1:18" ht="15" customHeight="1" x14ac:dyDescent="0.2">
      <c r="A38" s="90" t="s">
        <v>185</v>
      </c>
      <c r="B38" s="7"/>
      <c r="C38" s="179"/>
      <c r="D38" s="181">
        <v>100</v>
      </c>
      <c r="E38" s="137">
        <f>+B36/D38</f>
        <v>0.6</v>
      </c>
      <c r="F38" s="137">
        <v>1</v>
      </c>
      <c r="G38" s="113">
        <f>+G36/D38</f>
        <v>0</v>
      </c>
      <c r="H38" s="113">
        <f>+H36/D38</f>
        <v>0</v>
      </c>
      <c r="I38" s="113"/>
      <c r="J38" s="113"/>
      <c r="K38" s="188"/>
      <c r="L38" s="113">
        <v>1</v>
      </c>
      <c r="M38" s="113">
        <f>+M36/D38</f>
        <v>0.2</v>
      </c>
      <c r="N38" s="113">
        <f>+N36/D38</f>
        <v>0.2</v>
      </c>
      <c r="O38" s="188"/>
      <c r="P38" s="188"/>
      <c r="Q38" s="188"/>
      <c r="R38" s="189"/>
    </row>
    <row r="39" spans="1:18" ht="15" customHeight="1" x14ac:dyDescent="0.2">
      <c r="A39" s="90" t="s">
        <v>186</v>
      </c>
      <c r="B39" s="116"/>
      <c r="C39" s="188"/>
      <c r="D39" s="181">
        <v>1000</v>
      </c>
      <c r="E39" s="137">
        <f>+B36/D39</f>
        <v>0.06</v>
      </c>
      <c r="F39" s="137">
        <v>1</v>
      </c>
      <c r="G39" s="113">
        <f>+G36/D39</f>
        <v>0</v>
      </c>
      <c r="H39" s="113">
        <f>+H36/D39</f>
        <v>0</v>
      </c>
      <c r="I39" s="113"/>
      <c r="J39" s="113"/>
      <c r="K39" s="188"/>
      <c r="L39" s="113">
        <f>+L36/D39</f>
        <v>0.02</v>
      </c>
      <c r="M39" s="113">
        <v>1</v>
      </c>
      <c r="N39" s="113"/>
      <c r="O39" s="188"/>
      <c r="P39" s="188"/>
      <c r="Q39" s="188"/>
      <c r="R39" s="189"/>
    </row>
    <row r="40" spans="1:18" ht="15" customHeight="1" x14ac:dyDescent="0.2">
      <c r="A40" s="90"/>
      <c r="B40" s="180"/>
      <c r="C40" s="180"/>
      <c r="D40" s="180"/>
      <c r="E40" s="180"/>
      <c r="F40" s="180"/>
      <c r="G40" s="113"/>
      <c r="H40" s="113"/>
      <c r="I40" s="113"/>
      <c r="J40" s="113"/>
      <c r="K40" s="113"/>
      <c r="L40" s="113"/>
      <c r="M40" s="113"/>
      <c r="N40" s="113"/>
      <c r="O40" s="188"/>
      <c r="P40" s="188"/>
      <c r="Q40" s="188"/>
      <c r="R40" s="189"/>
    </row>
    <row r="41" spans="1:18" ht="15" customHeight="1" x14ac:dyDescent="0.2">
      <c r="A41" s="90" t="s">
        <v>120</v>
      </c>
      <c r="B41" s="142"/>
      <c r="C41" s="180"/>
      <c r="D41" s="180"/>
      <c r="E41" s="180"/>
      <c r="F41" s="180"/>
      <c r="G41" s="113"/>
      <c r="H41" s="113"/>
      <c r="I41" s="113"/>
      <c r="J41" s="113"/>
      <c r="K41" s="113"/>
      <c r="L41" s="113"/>
      <c r="M41" s="113"/>
      <c r="N41" s="113"/>
      <c r="O41" s="188"/>
      <c r="P41" s="188"/>
      <c r="Q41" s="188"/>
      <c r="R41" s="189"/>
    </row>
    <row r="42" spans="1:18" ht="15" customHeight="1" x14ac:dyDescent="0.2">
      <c r="A42" s="90" t="s">
        <v>142</v>
      </c>
      <c r="B42" s="180"/>
      <c r="C42" s="180"/>
      <c r="D42" s="180" t="s">
        <v>187</v>
      </c>
      <c r="E42" s="180">
        <f>+B36/25*1</f>
        <v>2.4</v>
      </c>
      <c r="F42" s="180">
        <v>3</v>
      </c>
      <c r="G42" s="113"/>
      <c r="H42" s="113"/>
      <c r="I42" s="113"/>
      <c r="J42" s="113"/>
      <c r="K42" s="113"/>
      <c r="L42" s="161">
        <v>1</v>
      </c>
      <c r="M42" s="161">
        <v>1</v>
      </c>
      <c r="N42" s="161">
        <v>1</v>
      </c>
      <c r="O42" s="188"/>
      <c r="P42" s="188"/>
      <c r="Q42" s="188"/>
      <c r="R42" s="189"/>
    </row>
    <row r="43" spans="1:18" ht="15" customHeight="1" x14ac:dyDescent="0.2">
      <c r="A43" s="90" t="s">
        <v>143</v>
      </c>
      <c r="B43" s="180"/>
      <c r="C43" s="180"/>
      <c r="D43" s="180" t="s">
        <v>188</v>
      </c>
      <c r="E43" s="180">
        <f>+B36/50*1</f>
        <v>1.2</v>
      </c>
      <c r="F43" s="180">
        <v>2</v>
      </c>
      <c r="G43" s="113"/>
      <c r="H43" s="113"/>
      <c r="I43" s="113"/>
      <c r="J43" s="113"/>
      <c r="K43" s="113"/>
      <c r="L43" s="161">
        <v>1</v>
      </c>
      <c r="M43" s="161">
        <v>0</v>
      </c>
      <c r="N43" s="161">
        <v>1</v>
      </c>
      <c r="O43" s="188"/>
      <c r="P43" s="188"/>
      <c r="Q43" s="188"/>
      <c r="R43" s="189"/>
    </row>
    <row r="44" spans="1:18" ht="15" customHeight="1" x14ac:dyDescent="0.2">
      <c r="A44" s="168" t="s">
        <v>166</v>
      </c>
      <c r="B44" s="180"/>
      <c r="C44" s="180"/>
      <c r="D44" s="180"/>
      <c r="E44" s="180"/>
      <c r="F44" s="180"/>
      <c r="G44" s="113"/>
      <c r="H44" s="113"/>
      <c r="I44" s="113"/>
      <c r="J44" s="113"/>
      <c r="K44" s="113"/>
      <c r="L44" s="113"/>
      <c r="M44" s="113"/>
      <c r="N44" s="113"/>
      <c r="O44" s="188"/>
      <c r="P44" s="188"/>
      <c r="Q44" s="188"/>
      <c r="R44" s="189"/>
    </row>
    <row r="45" spans="1:18" ht="15" customHeight="1" x14ac:dyDescent="0.2">
      <c r="A45" s="168"/>
      <c r="B45" s="180"/>
      <c r="C45" s="180"/>
      <c r="D45" s="180"/>
      <c r="E45" s="180"/>
      <c r="F45" s="180"/>
      <c r="G45" s="113"/>
      <c r="H45" s="113"/>
      <c r="I45" s="113"/>
      <c r="J45" s="113"/>
      <c r="K45" s="113"/>
      <c r="L45" s="113"/>
      <c r="M45" s="113"/>
      <c r="N45" s="113"/>
      <c r="O45" s="188"/>
      <c r="P45" s="188"/>
      <c r="Q45" s="188"/>
      <c r="R45" s="189"/>
    </row>
    <row r="46" spans="1:18" ht="15" customHeight="1" x14ac:dyDescent="0.2">
      <c r="A46" s="135" t="s">
        <v>3</v>
      </c>
      <c r="B46" s="136">
        <v>10800</v>
      </c>
      <c r="C46" s="188" t="s">
        <v>11</v>
      </c>
      <c r="D46" s="188"/>
      <c r="E46" s="116"/>
      <c r="F46" s="116"/>
      <c r="G46" s="113">
        <v>0</v>
      </c>
      <c r="H46" s="113">
        <v>0</v>
      </c>
      <c r="I46" s="113">
        <v>0</v>
      </c>
      <c r="J46" s="113">
        <v>0</v>
      </c>
      <c r="K46" s="113">
        <f>+B46/2</f>
        <v>5400</v>
      </c>
      <c r="L46" s="113">
        <f>+B46/2</f>
        <v>5400</v>
      </c>
      <c r="M46" s="113">
        <v>0</v>
      </c>
      <c r="N46" s="113">
        <v>0</v>
      </c>
      <c r="O46" s="188"/>
      <c r="P46" s="188"/>
      <c r="Q46" s="188"/>
      <c r="R46" s="189"/>
    </row>
    <row r="47" spans="1:18" ht="15" customHeight="1" x14ac:dyDescent="0.2">
      <c r="A47" s="90" t="s">
        <v>182</v>
      </c>
      <c r="B47" s="136"/>
      <c r="C47" s="188"/>
      <c r="D47" s="177">
        <v>200</v>
      </c>
      <c r="E47" s="137">
        <f>+B46/D47</f>
        <v>54</v>
      </c>
      <c r="F47" s="137">
        <v>54</v>
      </c>
      <c r="G47" s="113">
        <f>+G46/D47</f>
        <v>0</v>
      </c>
      <c r="H47" s="113">
        <f>+H46/D47</f>
        <v>0</v>
      </c>
      <c r="I47" s="113">
        <f>+I46/D47</f>
        <v>0</v>
      </c>
      <c r="J47" s="113">
        <f>+J46/D47</f>
        <v>0</v>
      </c>
      <c r="K47" s="113">
        <f>+K46/D47</f>
        <v>27</v>
      </c>
      <c r="L47" s="113">
        <f>+L46/D47</f>
        <v>27</v>
      </c>
      <c r="M47" s="113">
        <f>+M46/D47</f>
        <v>0</v>
      </c>
      <c r="N47" s="113">
        <f>+N46/D47</f>
        <v>0</v>
      </c>
      <c r="O47" s="188"/>
      <c r="P47" s="188"/>
      <c r="Q47" s="188"/>
      <c r="R47" s="189"/>
    </row>
    <row r="48" spans="1:18" ht="15" customHeight="1" x14ac:dyDescent="0.2">
      <c r="A48" s="90" t="s">
        <v>183</v>
      </c>
      <c r="B48" s="136"/>
      <c r="C48" s="188"/>
      <c r="D48" s="178">
        <v>2000</v>
      </c>
      <c r="E48" s="137">
        <f>+B46/D48</f>
        <v>5.4</v>
      </c>
      <c r="F48" s="137">
        <v>6</v>
      </c>
      <c r="G48" s="113">
        <f>+G46/D48</f>
        <v>0</v>
      </c>
      <c r="H48" s="113">
        <f>+H46/D48</f>
        <v>0</v>
      </c>
      <c r="I48" s="113">
        <v>0</v>
      </c>
      <c r="J48" s="113">
        <f>+J46/D48</f>
        <v>0</v>
      </c>
      <c r="K48" s="113">
        <f>+K46/D48</f>
        <v>2.7</v>
      </c>
      <c r="L48" s="113">
        <f>+L46/D48</f>
        <v>2.7</v>
      </c>
      <c r="M48" s="113">
        <f>+M46/D48</f>
        <v>0</v>
      </c>
      <c r="N48" s="113">
        <f>+N46/D48</f>
        <v>0</v>
      </c>
      <c r="O48" s="188"/>
      <c r="P48" s="188"/>
      <c r="Q48" s="188"/>
      <c r="R48" s="189"/>
    </row>
    <row r="49" spans="1:18" ht="15" customHeight="1" x14ac:dyDescent="0.2">
      <c r="A49" s="90" t="s">
        <v>184</v>
      </c>
      <c r="B49" s="136"/>
      <c r="C49" s="188"/>
      <c r="D49" s="178" t="s">
        <v>190</v>
      </c>
      <c r="E49" s="137">
        <f>+B50/200</f>
        <v>36</v>
      </c>
      <c r="F49" s="137">
        <v>36</v>
      </c>
      <c r="G49" s="113">
        <v>0</v>
      </c>
      <c r="H49" s="113">
        <v>0</v>
      </c>
      <c r="I49" s="113">
        <v>0</v>
      </c>
      <c r="J49" s="113">
        <v>0</v>
      </c>
      <c r="K49" s="113">
        <f>+K50/200</f>
        <v>18</v>
      </c>
      <c r="L49" s="113">
        <f>+L50/200</f>
        <v>18</v>
      </c>
      <c r="M49" s="113">
        <v>0</v>
      </c>
      <c r="N49" s="113">
        <v>0</v>
      </c>
      <c r="O49" s="188"/>
      <c r="P49" s="188"/>
      <c r="Q49" s="188"/>
      <c r="R49" s="189"/>
    </row>
    <row r="50" spans="1:18" ht="15" customHeight="1" x14ac:dyDescent="0.2">
      <c r="A50" s="90" t="s">
        <v>154</v>
      </c>
      <c r="B50" s="180">
        <v>7200</v>
      </c>
      <c r="C50" s="180" t="s">
        <v>16</v>
      </c>
      <c r="D50" s="180"/>
      <c r="E50" s="116"/>
      <c r="F50" s="116"/>
      <c r="G50" s="113">
        <f>+(G46/B46)*B50</f>
        <v>0</v>
      </c>
      <c r="H50" s="113">
        <f>+(H46/B46)*B50</f>
        <v>0</v>
      </c>
      <c r="I50" s="113">
        <f>+(I46/B46)*B50</f>
        <v>0</v>
      </c>
      <c r="J50" s="113">
        <f>+(J46/B46)*B50</f>
        <v>0</v>
      </c>
      <c r="K50" s="113">
        <f>+(K46/B46)*B50</f>
        <v>3600</v>
      </c>
      <c r="L50" s="113">
        <f>+(L46/B46)*B50</f>
        <v>3600</v>
      </c>
      <c r="M50" s="113">
        <f>+(M46/B46)*B50</f>
        <v>0</v>
      </c>
      <c r="N50" s="113">
        <f>+(N46/B46)*B50</f>
        <v>0</v>
      </c>
      <c r="O50" s="188"/>
      <c r="P50" s="188"/>
      <c r="Q50" s="188"/>
      <c r="R50" s="189"/>
    </row>
    <row r="51" spans="1:18" ht="15.75" customHeight="1" x14ac:dyDescent="0.2">
      <c r="A51" s="11"/>
      <c r="B51" s="180"/>
      <c r="C51" s="180"/>
      <c r="D51" s="180" t="s">
        <v>18</v>
      </c>
      <c r="E51" s="180">
        <f>+B50/50</f>
        <v>144</v>
      </c>
      <c r="F51" s="180">
        <v>144</v>
      </c>
      <c r="G51" s="113">
        <f>+G50/50</f>
        <v>0</v>
      </c>
      <c r="H51" s="113">
        <f t="shared" ref="G51:N51" si="4">+H50/50</f>
        <v>0</v>
      </c>
      <c r="I51" s="113">
        <f t="shared" si="4"/>
        <v>0</v>
      </c>
      <c r="J51" s="113">
        <f t="shared" si="4"/>
        <v>0</v>
      </c>
      <c r="K51" s="113">
        <f>+K50/50</f>
        <v>72</v>
      </c>
      <c r="L51" s="113">
        <f>+L50/50</f>
        <v>72</v>
      </c>
      <c r="M51" s="113">
        <f t="shared" si="4"/>
        <v>0</v>
      </c>
      <c r="N51" s="113">
        <f t="shared" si="4"/>
        <v>0</v>
      </c>
      <c r="O51" s="188"/>
      <c r="P51" s="188"/>
      <c r="Q51" s="188"/>
      <c r="R51" s="189"/>
    </row>
    <row r="52" spans="1:18" ht="15" customHeight="1" x14ac:dyDescent="0.2">
      <c r="A52" s="90"/>
      <c r="B52" s="180"/>
      <c r="C52" s="159" t="s">
        <v>16</v>
      </c>
      <c r="D52" s="160" t="s">
        <v>174</v>
      </c>
      <c r="E52" s="180"/>
      <c r="F52" s="180"/>
      <c r="G52" s="188"/>
      <c r="H52" s="188"/>
      <c r="I52" s="188"/>
      <c r="J52" s="188"/>
      <c r="K52" s="188"/>
      <c r="L52" s="188"/>
      <c r="M52" s="188"/>
      <c r="N52" s="188"/>
      <c r="O52" s="188"/>
      <c r="P52" s="188"/>
      <c r="Q52" s="188"/>
      <c r="R52" s="189"/>
    </row>
    <row r="53" spans="1:18" ht="15" customHeight="1" x14ac:dyDescent="0.2">
      <c r="A53" s="135" t="s">
        <v>4</v>
      </c>
      <c r="B53" s="136">
        <v>86400</v>
      </c>
      <c r="C53" s="188" t="s">
        <v>17</v>
      </c>
      <c r="D53" s="188"/>
      <c r="E53" s="116"/>
      <c r="F53" s="116"/>
      <c r="G53" s="188"/>
      <c r="H53" s="188"/>
      <c r="I53" s="188"/>
      <c r="J53" s="188"/>
      <c r="K53" s="188"/>
      <c r="L53" s="162">
        <f>+B53</f>
        <v>86400</v>
      </c>
      <c r="M53" s="188"/>
      <c r="N53" s="188"/>
      <c r="O53" s="180"/>
      <c r="P53" s="180"/>
      <c r="Q53" s="180"/>
      <c r="R53" s="169"/>
    </row>
    <row r="54" spans="1:18" ht="15" customHeight="1" x14ac:dyDescent="0.2">
      <c r="A54" s="90" t="s">
        <v>151</v>
      </c>
      <c r="B54" s="136"/>
      <c r="C54" s="188"/>
      <c r="D54" s="163">
        <v>30000</v>
      </c>
      <c r="E54" s="137">
        <f>+B53/D54</f>
        <v>2.88</v>
      </c>
      <c r="F54" s="137">
        <v>3</v>
      </c>
      <c r="G54" s="188"/>
      <c r="H54" s="188"/>
      <c r="I54" s="188"/>
      <c r="J54" s="188"/>
      <c r="K54" s="188"/>
      <c r="L54" s="188">
        <v>3</v>
      </c>
      <c r="M54" s="188"/>
      <c r="N54" s="188"/>
      <c r="O54" s="188"/>
      <c r="P54" s="188"/>
      <c r="Q54" s="188"/>
      <c r="R54" s="189"/>
    </row>
    <row r="55" spans="1:18" ht="15" customHeight="1" x14ac:dyDescent="0.2">
      <c r="A55" s="90"/>
      <c r="B55" s="136"/>
      <c r="C55" s="188"/>
      <c r="D55" s="188"/>
      <c r="E55" s="116"/>
      <c r="F55" s="116"/>
      <c r="G55" s="188"/>
      <c r="H55" s="188"/>
      <c r="I55" s="188"/>
      <c r="J55" s="188"/>
      <c r="K55" s="188"/>
      <c r="L55" s="188"/>
      <c r="M55" s="188"/>
      <c r="N55" s="188"/>
      <c r="O55" s="188"/>
      <c r="P55" s="188"/>
      <c r="Q55" s="188"/>
      <c r="R55" s="189"/>
    </row>
    <row r="56" spans="1:18" ht="15" customHeight="1" x14ac:dyDescent="0.2">
      <c r="A56" s="135" t="s">
        <v>5</v>
      </c>
      <c r="B56" s="116"/>
      <c r="C56" s="116"/>
      <c r="D56" s="188"/>
      <c r="E56" s="116"/>
      <c r="F56" s="116"/>
      <c r="G56" s="188"/>
      <c r="H56" s="188"/>
      <c r="I56" s="188"/>
      <c r="J56" s="188"/>
      <c r="K56" s="188"/>
      <c r="L56" s="188"/>
      <c r="M56" s="188"/>
      <c r="N56" s="188"/>
      <c r="O56" s="188"/>
      <c r="P56" s="188"/>
      <c r="Q56" s="188"/>
      <c r="R56" s="189"/>
    </row>
    <row r="57" spans="1:18" ht="15" customHeight="1" x14ac:dyDescent="0.2">
      <c r="A57" s="90" t="s">
        <v>20</v>
      </c>
      <c r="B57" s="136">
        <v>2592</v>
      </c>
      <c r="C57" s="188" t="s">
        <v>11</v>
      </c>
      <c r="D57" s="188"/>
      <c r="E57" s="116"/>
      <c r="F57" s="116"/>
      <c r="G57" s="188"/>
      <c r="H57" s="188"/>
      <c r="I57" s="188"/>
      <c r="J57" s="188"/>
      <c r="K57" s="188"/>
      <c r="L57" s="188"/>
      <c r="M57" s="188"/>
      <c r="N57" s="113">
        <f>+B57/2</f>
        <v>1296</v>
      </c>
      <c r="O57" s="113">
        <f>+B57/2</f>
        <v>1296</v>
      </c>
      <c r="P57" s="116"/>
      <c r="Q57" s="188"/>
      <c r="R57" s="189"/>
    </row>
    <row r="58" spans="1:18" ht="15" customHeight="1" x14ac:dyDescent="0.2">
      <c r="A58" s="90" t="s">
        <v>147</v>
      </c>
      <c r="B58" s="136"/>
      <c r="C58" s="188"/>
      <c r="D58" s="177">
        <v>250</v>
      </c>
      <c r="E58" s="137">
        <f>+B57/D58</f>
        <v>10.368</v>
      </c>
      <c r="F58" s="137">
        <v>11</v>
      </c>
      <c r="G58" s="118"/>
      <c r="H58" s="188"/>
      <c r="I58" s="188"/>
      <c r="J58" s="188"/>
      <c r="K58" s="188"/>
      <c r="L58" s="188"/>
      <c r="M58" s="188"/>
      <c r="N58" s="113">
        <f>+N57/D58</f>
        <v>5.1840000000000002</v>
      </c>
      <c r="O58" s="113">
        <v>6</v>
      </c>
      <c r="P58" s="116"/>
      <c r="Q58" s="113"/>
      <c r="R58" s="124"/>
    </row>
    <row r="59" spans="1:18" ht="15" customHeight="1" x14ac:dyDescent="0.2">
      <c r="A59" s="90" t="s">
        <v>148</v>
      </c>
      <c r="B59" s="136"/>
      <c r="C59" s="188"/>
      <c r="D59" s="178">
        <v>2500</v>
      </c>
      <c r="E59" s="137">
        <f>+B57/D59</f>
        <v>1.0367999999999999</v>
      </c>
      <c r="F59" s="137">
        <v>2</v>
      </c>
      <c r="G59" s="188"/>
      <c r="H59" s="188"/>
      <c r="I59" s="188"/>
      <c r="J59" s="188"/>
      <c r="K59" s="188"/>
      <c r="L59" s="188"/>
      <c r="M59" s="188"/>
      <c r="N59" s="113">
        <f>+N57/D59</f>
        <v>0.51839999999999997</v>
      </c>
      <c r="O59" s="113">
        <f>+O57/D59</f>
        <v>0.51839999999999997</v>
      </c>
      <c r="P59" s="116"/>
      <c r="Q59" s="113"/>
      <c r="R59" s="124"/>
    </row>
    <row r="60" spans="1:18" ht="15" customHeight="1" x14ac:dyDescent="0.2">
      <c r="A60" s="90"/>
      <c r="B60" s="136"/>
      <c r="C60" s="188"/>
      <c r="D60" s="188"/>
      <c r="E60" s="116"/>
      <c r="F60" s="116"/>
      <c r="G60" s="188"/>
      <c r="H60" s="188"/>
      <c r="I60" s="188"/>
      <c r="J60" s="188"/>
      <c r="K60" s="188"/>
      <c r="L60" s="188"/>
      <c r="M60" s="188"/>
      <c r="N60" s="188"/>
      <c r="O60" s="188"/>
      <c r="P60" s="188"/>
      <c r="Q60" s="188"/>
      <c r="R60" s="189"/>
    </row>
    <row r="61" spans="1:18" ht="15" customHeight="1" x14ac:dyDescent="0.2">
      <c r="A61" s="90" t="s">
        <v>21</v>
      </c>
      <c r="B61" s="164" t="s">
        <v>173</v>
      </c>
      <c r="C61" s="116"/>
      <c r="D61" s="188"/>
      <c r="E61" s="116"/>
      <c r="F61" s="116"/>
      <c r="G61" s="188"/>
      <c r="H61" s="188"/>
      <c r="I61" s="188"/>
      <c r="J61" s="188"/>
      <c r="K61" s="188"/>
      <c r="L61" s="188"/>
      <c r="M61" s="188"/>
      <c r="N61" s="188"/>
      <c r="O61" s="188"/>
      <c r="P61" s="188"/>
      <c r="Q61" s="188"/>
      <c r="R61" s="189"/>
    </row>
    <row r="62" spans="1:18" ht="15" customHeight="1" x14ac:dyDescent="0.2">
      <c r="A62" s="12" t="s">
        <v>150</v>
      </c>
      <c r="B62" s="136">
        <f>+B57*90</f>
        <v>233280</v>
      </c>
      <c r="C62" s="188" t="s">
        <v>172</v>
      </c>
      <c r="D62" s="188"/>
      <c r="E62" s="116"/>
      <c r="F62" s="116"/>
      <c r="G62" s="188"/>
      <c r="H62" s="188"/>
      <c r="I62" s="188"/>
      <c r="J62" s="188"/>
      <c r="K62" s="188"/>
      <c r="L62" s="188"/>
      <c r="M62" s="188"/>
      <c r="N62" s="188"/>
      <c r="O62" s="188"/>
      <c r="P62" s="188"/>
      <c r="Q62" s="188"/>
      <c r="R62" s="189"/>
    </row>
    <row r="63" spans="1:18" ht="15" customHeight="1" x14ac:dyDescent="0.2">
      <c r="A63" s="90" t="s">
        <v>149</v>
      </c>
      <c r="B63" s="116"/>
      <c r="C63" s="188"/>
      <c r="D63" s="163">
        <v>30000</v>
      </c>
      <c r="E63" s="116">
        <f>+B62/D63</f>
        <v>7.7759999999999998</v>
      </c>
      <c r="F63" s="136">
        <v>8</v>
      </c>
      <c r="G63" s="188"/>
      <c r="H63" s="188"/>
      <c r="I63" s="188"/>
      <c r="J63" s="188"/>
      <c r="K63" s="188"/>
      <c r="L63" s="188"/>
      <c r="M63" s="188"/>
      <c r="N63" s="188"/>
      <c r="O63" s="188"/>
      <c r="P63" s="188"/>
      <c r="Q63" s="188"/>
      <c r="R63" s="189"/>
    </row>
    <row r="64" spans="1:18" ht="15" customHeight="1" x14ac:dyDescent="0.2">
      <c r="A64" s="90"/>
      <c r="B64" s="116"/>
      <c r="C64" s="116"/>
      <c r="D64" s="188"/>
      <c r="E64" s="116"/>
      <c r="F64" s="116"/>
      <c r="G64" s="188"/>
      <c r="H64" s="188"/>
      <c r="I64" s="188"/>
      <c r="J64" s="188"/>
      <c r="K64" s="188"/>
      <c r="L64" s="188"/>
      <c r="M64" s="188"/>
      <c r="N64" s="188"/>
      <c r="O64" s="188"/>
      <c r="P64" s="188"/>
      <c r="Q64" s="188"/>
      <c r="R64" s="189"/>
    </row>
    <row r="65" spans="1:20" ht="15" customHeight="1" x14ac:dyDescent="0.2">
      <c r="A65" s="90" t="s">
        <v>112</v>
      </c>
      <c r="B65" s="136">
        <v>2592</v>
      </c>
      <c r="C65" s="188" t="s">
        <v>11</v>
      </c>
      <c r="D65" s="188"/>
      <c r="E65" s="116"/>
      <c r="F65" s="116"/>
      <c r="G65" s="188"/>
      <c r="H65" s="188"/>
      <c r="I65" s="188"/>
      <c r="J65" s="188"/>
      <c r="K65" s="188"/>
      <c r="L65" s="188"/>
      <c r="M65" s="188"/>
      <c r="N65" s="113">
        <f>+B65/2</f>
        <v>1296</v>
      </c>
      <c r="O65" s="113">
        <f>+B65/2</f>
        <v>1296</v>
      </c>
      <c r="P65" s="116"/>
      <c r="Q65" s="188"/>
      <c r="R65" s="189"/>
    </row>
    <row r="66" spans="1:20" ht="15" customHeight="1" x14ac:dyDescent="0.2">
      <c r="A66" s="90" t="s">
        <v>113</v>
      </c>
      <c r="B66" s="116"/>
      <c r="C66" s="116"/>
      <c r="D66" s="177">
        <v>200</v>
      </c>
      <c r="E66" s="137">
        <f>+B65/D66</f>
        <v>12.96</v>
      </c>
      <c r="F66" s="137">
        <v>13</v>
      </c>
      <c r="G66" s="188"/>
      <c r="H66" s="188"/>
      <c r="I66" s="188"/>
      <c r="J66" s="188"/>
      <c r="K66" s="188"/>
      <c r="L66" s="188"/>
      <c r="M66" s="188"/>
      <c r="N66" s="113">
        <f>+N65/D66</f>
        <v>6.48</v>
      </c>
      <c r="O66" s="113">
        <v>7</v>
      </c>
      <c r="P66" s="116"/>
      <c r="Q66" s="113"/>
      <c r="R66" s="124"/>
    </row>
    <row r="67" spans="1:20" ht="15" customHeight="1" x14ac:dyDescent="0.2">
      <c r="A67" s="90" t="s">
        <v>114</v>
      </c>
      <c r="B67" s="116"/>
      <c r="C67" s="116"/>
      <c r="D67" s="178">
        <v>2000</v>
      </c>
      <c r="E67" s="137">
        <f>+B65/D67</f>
        <v>1.296</v>
      </c>
      <c r="F67" s="137">
        <v>2</v>
      </c>
      <c r="G67" s="188"/>
      <c r="H67" s="188"/>
      <c r="I67" s="188"/>
      <c r="J67" s="188"/>
      <c r="K67" s="188"/>
      <c r="L67" s="188"/>
      <c r="M67" s="188"/>
      <c r="N67" s="113">
        <f>+N65/D67</f>
        <v>0.64800000000000002</v>
      </c>
      <c r="O67" s="113">
        <f>+O65/D67</f>
        <v>0.64800000000000002</v>
      </c>
      <c r="P67" s="116"/>
      <c r="Q67" s="113"/>
      <c r="R67" s="124"/>
    </row>
    <row r="68" spans="1:20" ht="31.5" customHeight="1" x14ac:dyDescent="0.2">
      <c r="A68" s="143" t="s">
        <v>160</v>
      </c>
      <c r="B68" s="179">
        <v>7200</v>
      </c>
      <c r="C68" s="179" t="s">
        <v>16</v>
      </c>
      <c r="D68" s="179" t="s">
        <v>18</v>
      </c>
      <c r="E68" s="179">
        <f>+B68/50</f>
        <v>144</v>
      </c>
      <c r="F68" s="179">
        <v>144</v>
      </c>
      <c r="G68" s="188"/>
      <c r="H68" s="188"/>
      <c r="I68" s="188"/>
      <c r="J68" s="188"/>
      <c r="K68" s="188"/>
      <c r="L68" s="188"/>
      <c r="M68" s="188"/>
      <c r="N68" s="116"/>
      <c r="O68" s="116"/>
      <c r="P68" s="120">
        <f>+(N65/B65)*B68/50</f>
        <v>72</v>
      </c>
      <c r="Q68" s="120">
        <f>+(O65/B65)*B68/50</f>
        <v>72</v>
      </c>
      <c r="R68" s="124"/>
    </row>
    <row r="69" spans="1:20" ht="15" customHeight="1" x14ac:dyDescent="0.2">
      <c r="A69" s="11"/>
      <c r="B69" s="180"/>
      <c r="C69" s="159" t="s">
        <v>16</v>
      </c>
      <c r="D69" s="160" t="s">
        <v>174</v>
      </c>
      <c r="E69" s="116"/>
      <c r="F69" s="116"/>
      <c r="G69" s="188"/>
      <c r="H69" s="188"/>
      <c r="I69" s="188"/>
      <c r="J69" s="188"/>
      <c r="K69" s="188"/>
      <c r="L69" s="188"/>
      <c r="M69" s="188"/>
      <c r="N69" s="116"/>
      <c r="O69" s="116"/>
      <c r="P69" s="120"/>
      <c r="Q69" s="120"/>
      <c r="R69" s="124"/>
    </row>
    <row r="70" spans="1:20" s="150" customFormat="1" ht="15" customHeight="1" thickBot="1" x14ac:dyDescent="0.3">
      <c r="A70" s="170" t="s">
        <v>127</v>
      </c>
      <c r="B70" s="171"/>
      <c r="C70" s="171"/>
      <c r="D70" s="172" t="s">
        <v>22</v>
      </c>
      <c r="E70" s="173">
        <f>+B68/200</f>
        <v>36</v>
      </c>
      <c r="F70" s="173">
        <v>36</v>
      </c>
      <c r="G70" s="174"/>
      <c r="H70" s="174"/>
      <c r="I70" s="174"/>
      <c r="J70" s="174"/>
      <c r="K70" s="174"/>
      <c r="L70" s="174"/>
      <c r="M70" s="174"/>
      <c r="N70" s="171"/>
      <c r="O70" s="171"/>
      <c r="P70" s="175">
        <f>+(N65/B65)*B68/200</f>
        <v>18</v>
      </c>
      <c r="Q70" s="175">
        <f>+(N65/B65)*B68/200</f>
        <v>18</v>
      </c>
      <c r="R70" s="176"/>
      <c r="S70" s="153"/>
      <c r="T70" s="153"/>
    </row>
    <row r="71" spans="1:20" s="148" customFormat="1" ht="9" x14ac:dyDescent="0.15">
      <c r="D71" s="149"/>
      <c r="G71" s="149"/>
      <c r="H71" s="149"/>
      <c r="I71" s="149"/>
      <c r="J71" s="149"/>
      <c r="K71" s="149"/>
      <c r="L71" s="149"/>
      <c r="M71" s="149"/>
      <c r="N71" s="149"/>
      <c r="O71" s="149"/>
      <c r="P71" s="149"/>
      <c r="Q71" s="149"/>
      <c r="R71" s="149"/>
      <c r="S71" s="149"/>
      <c r="T71" s="149"/>
    </row>
    <row r="72" spans="1:20" s="148" customFormat="1" ht="9" x14ac:dyDescent="0.15">
      <c r="D72" s="149"/>
      <c r="G72" s="149"/>
      <c r="H72" s="149"/>
      <c r="I72" s="149"/>
      <c r="J72" s="149"/>
      <c r="K72" s="149"/>
      <c r="L72" s="149"/>
      <c r="M72" s="149"/>
      <c r="N72" s="149"/>
      <c r="O72" s="149"/>
      <c r="P72" s="149"/>
      <c r="Q72" s="149"/>
      <c r="R72" s="149"/>
      <c r="S72" s="149"/>
      <c r="T72" s="149"/>
    </row>
    <row r="73" spans="1:20" s="148" customFormat="1" ht="9" x14ac:dyDescent="0.15">
      <c r="D73" s="149"/>
      <c r="G73" s="149"/>
      <c r="H73" s="149"/>
      <c r="I73" s="149"/>
      <c r="J73" s="149"/>
      <c r="K73" s="149"/>
      <c r="L73" s="149"/>
      <c r="M73" s="149"/>
      <c r="N73" s="149"/>
      <c r="O73" s="149"/>
      <c r="P73" s="149"/>
      <c r="Q73" s="149"/>
      <c r="R73" s="149"/>
      <c r="S73" s="149"/>
      <c r="T73" s="149"/>
    </row>
    <row r="74" spans="1:20" s="148" customFormat="1" ht="9" x14ac:dyDescent="0.15">
      <c r="D74" s="149"/>
      <c r="G74" s="149"/>
      <c r="H74" s="149"/>
      <c r="I74" s="149"/>
      <c r="J74" s="149"/>
      <c r="K74" s="149"/>
      <c r="L74" s="149"/>
      <c r="M74" s="149"/>
      <c r="N74" s="149"/>
      <c r="O74" s="149"/>
      <c r="P74" s="149"/>
      <c r="Q74" s="149"/>
      <c r="R74" s="149"/>
      <c r="S74" s="149"/>
      <c r="T74" s="149"/>
    </row>
    <row r="75" spans="1:20" s="148" customFormat="1" ht="9" x14ac:dyDescent="0.15">
      <c r="D75" s="149"/>
      <c r="G75" s="149"/>
      <c r="H75" s="149"/>
      <c r="I75" s="149"/>
      <c r="J75" s="149"/>
      <c r="K75" s="149"/>
      <c r="L75" s="149"/>
      <c r="M75" s="149"/>
      <c r="N75" s="149"/>
      <c r="O75" s="149"/>
      <c r="P75" s="149"/>
      <c r="Q75" s="149"/>
      <c r="R75" s="149"/>
      <c r="S75" s="149"/>
      <c r="T75" s="149"/>
    </row>
    <row r="76" spans="1:20" s="148" customFormat="1" ht="9" x14ac:dyDescent="0.15">
      <c r="D76" s="149"/>
      <c r="G76" s="149"/>
      <c r="H76" s="149"/>
      <c r="I76" s="149"/>
      <c r="J76" s="149"/>
      <c r="K76" s="149"/>
      <c r="L76" s="149"/>
      <c r="M76" s="149"/>
      <c r="N76" s="149"/>
      <c r="O76" s="149"/>
      <c r="P76" s="149"/>
      <c r="Q76" s="149"/>
      <c r="R76" s="149"/>
      <c r="S76" s="149"/>
      <c r="T76" s="149"/>
    </row>
    <row r="77" spans="1:20" s="148" customFormat="1" ht="9" x14ac:dyDescent="0.15">
      <c r="D77" s="149"/>
      <c r="G77" s="149"/>
      <c r="H77" s="149"/>
      <c r="I77" s="149"/>
      <c r="J77" s="149"/>
      <c r="K77" s="149"/>
      <c r="L77" s="149"/>
      <c r="M77" s="149"/>
      <c r="N77" s="149"/>
      <c r="O77" s="149"/>
      <c r="P77" s="149"/>
      <c r="Q77" s="149"/>
      <c r="R77" s="149"/>
      <c r="S77" s="149"/>
      <c r="T77" s="149"/>
    </row>
    <row r="78" spans="1:20" s="148" customFormat="1" ht="9" x14ac:dyDescent="0.15">
      <c r="D78" s="149"/>
      <c r="G78" s="149"/>
      <c r="H78" s="149"/>
      <c r="I78" s="149"/>
      <c r="J78" s="149"/>
      <c r="K78" s="149"/>
      <c r="L78" s="149"/>
      <c r="M78" s="149"/>
      <c r="N78" s="149"/>
      <c r="O78" s="149"/>
      <c r="P78" s="149"/>
      <c r="Q78" s="149"/>
      <c r="R78" s="149"/>
      <c r="S78" s="149"/>
      <c r="T78" s="149"/>
    </row>
    <row r="79" spans="1:20" s="148" customFormat="1" ht="9" x14ac:dyDescent="0.15">
      <c r="D79" s="149"/>
      <c r="G79" s="149"/>
      <c r="H79" s="149"/>
      <c r="I79" s="149"/>
      <c r="J79" s="149"/>
      <c r="K79" s="149"/>
      <c r="L79" s="149"/>
      <c r="M79" s="149"/>
      <c r="N79" s="149"/>
      <c r="O79" s="149"/>
      <c r="P79" s="149"/>
      <c r="Q79" s="149"/>
      <c r="R79" s="149"/>
      <c r="S79" s="149"/>
      <c r="T79" s="149"/>
    </row>
    <row r="80" spans="1:20" s="148" customFormat="1" ht="9" x14ac:dyDescent="0.15">
      <c r="D80" s="149"/>
      <c r="G80" s="149"/>
      <c r="H80" s="149"/>
      <c r="I80" s="149"/>
      <c r="J80" s="149"/>
      <c r="K80" s="149"/>
      <c r="L80" s="149"/>
      <c r="M80" s="149"/>
      <c r="N80" s="149"/>
      <c r="O80" s="149"/>
      <c r="P80" s="149"/>
      <c r="Q80" s="149"/>
      <c r="R80" s="149"/>
      <c r="S80" s="149"/>
      <c r="T80" s="149"/>
    </row>
    <row r="81" spans="4:20" s="148" customFormat="1" ht="9" x14ac:dyDescent="0.15">
      <c r="D81" s="149"/>
      <c r="G81" s="149"/>
      <c r="H81" s="149"/>
      <c r="I81" s="149"/>
      <c r="J81" s="149"/>
      <c r="K81" s="149"/>
      <c r="L81" s="149"/>
      <c r="M81" s="149"/>
      <c r="N81" s="149"/>
      <c r="O81" s="149"/>
      <c r="P81" s="149"/>
      <c r="Q81" s="149"/>
      <c r="R81" s="149"/>
      <c r="S81" s="149"/>
      <c r="T81" s="149"/>
    </row>
    <row r="82" spans="4:20" s="148" customFormat="1" ht="9" x14ac:dyDescent="0.15">
      <c r="D82" s="149"/>
      <c r="G82" s="149"/>
      <c r="H82" s="149"/>
      <c r="I82" s="149"/>
      <c r="J82" s="149"/>
      <c r="K82" s="149"/>
      <c r="L82" s="149"/>
      <c r="M82" s="149"/>
      <c r="N82" s="149"/>
      <c r="O82" s="149"/>
      <c r="P82" s="149"/>
      <c r="Q82" s="149"/>
      <c r="R82" s="149"/>
      <c r="S82" s="149"/>
      <c r="T82" s="149"/>
    </row>
    <row r="83" spans="4:20" s="148" customFormat="1" ht="9" x14ac:dyDescent="0.15">
      <c r="D83" s="149"/>
      <c r="G83" s="149"/>
      <c r="H83" s="149"/>
      <c r="I83" s="149"/>
      <c r="J83" s="149"/>
      <c r="K83" s="149"/>
      <c r="L83" s="149"/>
      <c r="M83" s="149"/>
      <c r="N83" s="149"/>
      <c r="O83" s="149"/>
      <c r="P83" s="149"/>
      <c r="Q83" s="149"/>
      <c r="R83" s="149"/>
      <c r="S83" s="149"/>
      <c r="T83" s="149"/>
    </row>
    <row r="84" spans="4:20" s="148" customFormat="1" ht="9" x14ac:dyDescent="0.15">
      <c r="D84" s="149"/>
      <c r="G84" s="149"/>
      <c r="H84" s="149"/>
      <c r="I84" s="149"/>
      <c r="J84" s="149"/>
      <c r="K84" s="149"/>
      <c r="L84" s="149"/>
      <c r="M84" s="149"/>
      <c r="N84" s="149"/>
      <c r="O84" s="149"/>
      <c r="P84" s="149"/>
      <c r="Q84" s="149"/>
      <c r="R84" s="149"/>
      <c r="S84" s="149"/>
      <c r="T84" s="149"/>
    </row>
  </sheetData>
  <mergeCells count="10">
    <mergeCell ref="A7:A10"/>
    <mergeCell ref="B7:B10"/>
    <mergeCell ref="C7:C10"/>
    <mergeCell ref="K9:N9"/>
    <mergeCell ref="O9:R9"/>
    <mergeCell ref="G9:J9"/>
    <mergeCell ref="E7:F10"/>
    <mergeCell ref="G7:R7"/>
    <mergeCell ref="G8:R8"/>
    <mergeCell ref="D7:D10"/>
  </mergeCells>
  <printOptions horizontalCentered="1"/>
  <pageMargins left="0.19685039370078741" right="0" top="0.19685039370078741" bottom="0" header="0" footer="0"/>
  <pageSetup scale="5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Hoja1 (2)</vt:lpstr>
      <vt:lpstr>Hoja1</vt:lpstr>
      <vt:lpstr>Hoja1!Área_de_impresión</vt:lpstr>
      <vt:lpstr>'Hoja1 (2)'!Área_de_impresión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PAZ</dc:creator>
  <cp:lastModifiedBy>VICTOR HUGO PEREZ</cp:lastModifiedBy>
  <cp:lastPrinted>2024-02-01T19:34:32Z</cp:lastPrinted>
  <dcterms:created xsi:type="dcterms:W3CDTF">2018-01-26T21:11:22Z</dcterms:created>
  <dcterms:modified xsi:type="dcterms:W3CDTF">2024-03-19T17:24:53Z</dcterms:modified>
</cp:coreProperties>
</file>